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6" activeTab="6"/>
  </bookViews>
  <sheets>
    <sheet name="RoadMap" sheetId="1" state="hidden" r:id="rId1"/>
    <sheet name="Legend" sheetId="3" state="hidden" r:id="rId2"/>
    <sheet name="Frame Work" sheetId="5" state="hidden" r:id="rId3"/>
    <sheet name="Sheet2" sheetId="2" state="hidden" r:id="rId4"/>
    <sheet name="Sheet1 (2)" sheetId="4" state="hidden" r:id="rId5"/>
    <sheet name="RoadMap (2)" sheetId="6" state="hidden" r:id="rId6"/>
    <sheet name="BSCE- 3rd Semester " sheetId="7" r:id="rId7"/>
  </sheets>
  <definedNames>
    <definedName name="_GoBack" localSheetId="0">RoadMap!$J$52</definedName>
    <definedName name="_GoBack" localSheetId="5">'RoadMap (2)'!$J$52</definedName>
    <definedName name="_GoBack" localSheetId="4">'Sheet1 (2)'!$J$52</definedName>
    <definedName name="_xlnm.Print_Area" localSheetId="6">'BSCE- 3rd Semester '!$A$1:$I$18</definedName>
    <definedName name="_xlnm.Print_Area" localSheetId="0">RoadMap!$A$1:$O$58</definedName>
    <definedName name="_xlnm.Print_Area" localSheetId="5">'RoadMap (2)'!$A$1:$O$58</definedName>
    <definedName name="_xlnm.Print_Area" localSheetId="4">'Sheet1 (2)'!$A$1:$O$58</definedName>
  </definedNames>
  <calcPr calcId="124519"/>
</workbook>
</file>

<file path=xl/calcChain.xml><?xml version="1.0" encoding="utf-8"?>
<calcChain xmlns="http://schemas.openxmlformats.org/spreadsheetml/2006/main">
  <c r="S9" i="1"/>
  <c r="F55" i="6"/>
  <c r="E55"/>
  <c r="D55"/>
  <c r="C55"/>
  <c r="N54"/>
  <c r="M54"/>
  <c r="L54"/>
  <c r="K54"/>
  <c r="R47"/>
  <c r="N43"/>
  <c r="M43"/>
  <c r="L43"/>
  <c r="K43"/>
  <c r="F43"/>
  <c r="E43"/>
  <c r="D43"/>
  <c r="C43"/>
  <c r="N31"/>
  <c r="M31"/>
  <c r="L31"/>
  <c r="K31"/>
  <c r="O29"/>
  <c r="F29"/>
  <c r="E29"/>
  <c r="D29"/>
  <c r="C29"/>
  <c r="G28"/>
  <c r="S17"/>
  <c r="N17"/>
  <c r="M17"/>
  <c r="L17"/>
  <c r="K17"/>
  <c r="F17"/>
  <c r="E17"/>
  <c r="K56"/>
  <c r="D17"/>
  <c r="V55"/>
  <c r="V56"/>
  <c r="C17"/>
  <c r="U55"/>
  <c r="S16"/>
  <c r="S15"/>
  <c r="O15"/>
  <c r="S14"/>
  <c r="S13"/>
  <c r="S12"/>
  <c r="S20"/>
  <c r="S11"/>
  <c r="S10"/>
  <c r="S9"/>
  <c r="S19"/>
  <c r="J57" i="5"/>
  <c r="J45"/>
  <c r="I57"/>
  <c r="J55"/>
  <c r="I55"/>
  <c r="I54"/>
  <c r="J22"/>
  <c r="J10"/>
  <c r="F37"/>
  <c r="G37"/>
  <c r="H37"/>
  <c r="J37"/>
  <c r="D54"/>
  <c r="E54"/>
  <c r="F54"/>
  <c r="G54"/>
  <c r="H54"/>
  <c r="J54"/>
  <c r="G45"/>
  <c r="H45"/>
  <c r="I10"/>
  <c r="I15"/>
  <c r="I11"/>
  <c r="I8"/>
  <c r="I6"/>
  <c r="I4"/>
  <c r="J41"/>
  <c r="J47"/>
  <c r="H58"/>
  <c r="I45"/>
  <c r="H57"/>
  <c r="G58"/>
  <c r="G57"/>
  <c r="F59"/>
  <c r="F58"/>
  <c r="J58"/>
  <c r="D58"/>
  <c r="E58"/>
  <c r="I27"/>
  <c r="H27"/>
  <c r="H25"/>
  <c r="H52"/>
  <c r="H49"/>
  <c r="H47"/>
  <c r="F47"/>
  <c r="F48"/>
  <c r="F49"/>
  <c r="F50"/>
  <c r="F51"/>
  <c r="F52"/>
  <c r="F53"/>
  <c r="F46"/>
  <c r="G46"/>
  <c r="H40"/>
  <c r="H46"/>
  <c r="H44"/>
  <c r="H43"/>
  <c r="H41"/>
  <c r="H39"/>
  <c r="H38"/>
  <c r="H36"/>
  <c r="H35"/>
  <c r="H34"/>
  <c r="H32"/>
  <c r="H29"/>
  <c r="I23"/>
  <c r="I22"/>
  <c r="I20"/>
  <c r="I18"/>
  <c r="I16"/>
  <c r="H20"/>
  <c r="H18"/>
  <c r="H16"/>
  <c r="G22"/>
  <c r="H11"/>
  <c r="H10"/>
  <c r="G10"/>
  <c r="H8"/>
  <c r="H6"/>
  <c r="H4"/>
  <c r="G28"/>
  <c r="E28"/>
  <c r="D28"/>
  <c r="F27"/>
  <c r="F42"/>
  <c r="F29"/>
  <c r="F30"/>
  <c r="F31"/>
  <c r="F32"/>
  <c r="F33"/>
  <c r="F34"/>
  <c r="F35"/>
  <c r="F36"/>
  <c r="E22"/>
  <c r="F21"/>
  <c r="D22"/>
  <c r="F20"/>
  <c r="E15"/>
  <c r="F14"/>
  <c r="D15"/>
  <c r="S13" i="1"/>
  <c r="E57" i="5"/>
  <c r="D57"/>
  <c r="F57"/>
  <c r="F56"/>
  <c r="F55"/>
  <c r="H55"/>
  <c r="E45"/>
  <c r="D45"/>
  <c r="F44"/>
  <c r="F43"/>
  <c r="F41"/>
  <c r="F40"/>
  <c r="F39"/>
  <c r="F38"/>
  <c r="E37"/>
  <c r="D37"/>
  <c r="G26"/>
  <c r="E26"/>
  <c r="D26"/>
  <c r="F25"/>
  <c r="F22"/>
  <c r="F19"/>
  <c r="F18"/>
  <c r="F17"/>
  <c r="F16"/>
  <c r="G15"/>
  <c r="F13"/>
  <c r="F12"/>
  <c r="F11"/>
  <c r="G23"/>
  <c r="E10"/>
  <c r="E23"/>
  <c r="D10"/>
  <c r="D23"/>
  <c r="F9"/>
  <c r="F8"/>
  <c r="F7"/>
  <c r="F6"/>
  <c r="F5"/>
  <c r="F4"/>
  <c r="O29" i="1"/>
  <c r="S18" i="6"/>
  <c r="T20"/>
  <c r="W55"/>
  <c r="I37" i="5"/>
  <c r="I49"/>
  <c r="I41"/>
  <c r="I26"/>
  <c r="I28"/>
  <c r="H28"/>
  <c r="F28"/>
  <c r="E59"/>
  <c r="F45"/>
  <c r="H15"/>
  <c r="F15"/>
  <c r="H26"/>
  <c r="F23"/>
  <c r="D59"/>
  <c r="F26"/>
  <c r="F10"/>
  <c r="G28" i="1"/>
  <c r="O15"/>
  <c r="T19" i="6"/>
  <c r="H22" i="5"/>
  <c r="H23"/>
  <c r="L43" i="1"/>
  <c r="M43"/>
  <c r="N43"/>
  <c r="K43"/>
  <c r="F55" i="4"/>
  <c r="E55"/>
  <c r="D55"/>
  <c r="C55"/>
  <c r="N54"/>
  <c r="M54"/>
  <c r="L54"/>
  <c r="K54"/>
  <c r="R47"/>
  <c r="N43"/>
  <c r="M43"/>
  <c r="L43"/>
  <c r="K43"/>
  <c r="F43"/>
  <c r="E43"/>
  <c r="D43"/>
  <c r="C43"/>
  <c r="N31"/>
  <c r="M31"/>
  <c r="L31"/>
  <c r="K31"/>
  <c r="F29"/>
  <c r="E29"/>
  <c r="D29"/>
  <c r="C29"/>
  <c r="S17"/>
  <c r="N17"/>
  <c r="M17"/>
  <c r="L17"/>
  <c r="K17"/>
  <c r="F17"/>
  <c r="E17"/>
  <c r="K56"/>
  <c r="D17"/>
  <c r="V55"/>
  <c r="V56"/>
  <c r="C17"/>
  <c r="U55"/>
  <c r="S16"/>
  <c r="S15"/>
  <c r="S14"/>
  <c r="S13"/>
  <c r="S12"/>
  <c r="S20"/>
  <c r="S11"/>
  <c r="S10"/>
  <c r="S9"/>
  <c r="S19"/>
  <c r="S12" i="1"/>
  <c r="S10"/>
  <c r="S17"/>
  <c r="S16"/>
  <c r="S15"/>
  <c r="S14"/>
  <c r="S11"/>
  <c r="R47"/>
  <c r="M8" i="2"/>
  <c r="D14"/>
  <c r="D13"/>
  <c r="D12"/>
  <c r="D11"/>
  <c r="D10"/>
  <c r="D9"/>
  <c r="D8"/>
  <c r="D7"/>
  <c r="I16"/>
  <c r="K54" i="1"/>
  <c r="L54"/>
  <c r="N54"/>
  <c r="M54"/>
  <c r="N17"/>
  <c r="M17"/>
  <c r="L17"/>
  <c r="K17"/>
  <c r="F55"/>
  <c r="E55"/>
  <c r="D55"/>
  <c r="C55"/>
  <c r="F43"/>
  <c r="E43"/>
  <c r="D43"/>
  <c r="C43"/>
  <c r="C29"/>
  <c r="D29"/>
  <c r="E29"/>
  <c r="F29"/>
  <c r="K31"/>
  <c r="L31"/>
  <c r="M31"/>
  <c r="N31"/>
  <c r="F17"/>
  <c r="E17"/>
  <c r="D17"/>
  <c r="C17"/>
  <c r="W55"/>
  <c r="J27" i="5"/>
  <c r="J28"/>
  <c r="J52"/>
  <c r="J43"/>
  <c r="J40"/>
  <c r="J20"/>
  <c r="J4"/>
  <c r="J49"/>
  <c r="J46"/>
  <c r="J44"/>
  <c r="J11"/>
  <c r="I46"/>
  <c r="I52"/>
  <c r="I47"/>
  <c r="I43"/>
  <c r="I40"/>
  <c r="I38"/>
  <c r="I44"/>
  <c r="I39"/>
  <c r="I32"/>
  <c r="I29"/>
  <c r="J29"/>
  <c r="J15"/>
  <c r="J8"/>
  <c r="J6"/>
  <c r="J39"/>
  <c r="J25"/>
  <c r="J26"/>
  <c r="J38"/>
  <c r="J16"/>
  <c r="J18"/>
  <c r="J35"/>
  <c r="J36"/>
  <c r="J34"/>
  <c r="J32"/>
  <c r="I36"/>
  <c r="I34"/>
  <c r="I35"/>
  <c r="I25"/>
  <c r="S20" i="1"/>
  <c r="S18" i="4"/>
  <c r="T19"/>
  <c r="W55"/>
  <c r="S19" i="1"/>
  <c r="S18"/>
  <c r="T20"/>
  <c r="U55"/>
  <c r="V55"/>
  <c r="K56"/>
  <c r="I58" i="5"/>
  <c r="V56" i="1"/>
  <c r="T20" i="4"/>
  <c r="T19" i="1"/>
  <c r="J23" i="5"/>
  <c r="D16" i="2" l="1"/>
</calcChain>
</file>

<file path=xl/sharedStrings.xml><?xml version="1.0" encoding="utf-8"?>
<sst xmlns="http://schemas.openxmlformats.org/spreadsheetml/2006/main" count="1152" uniqueCount="325">
  <si>
    <t>First Semester</t>
  </si>
  <si>
    <t>Pre Req</t>
  </si>
  <si>
    <t>Code</t>
  </si>
  <si>
    <t>Course Title</t>
  </si>
  <si>
    <t>Lec</t>
  </si>
  <si>
    <t>Lab</t>
  </si>
  <si>
    <t>CH</t>
  </si>
  <si>
    <t>Engineering Mechanics</t>
  </si>
  <si>
    <t>Engineering Mechanics (Lab)</t>
  </si>
  <si>
    <t>CE111</t>
  </si>
  <si>
    <t>Civil Engineering Drawing</t>
  </si>
  <si>
    <t>CE111L</t>
  </si>
  <si>
    <t>Civil Engineering Drawing  (Lab)</t>
  </si>
  <si>
    <t>Programming Fundamentals</t>
  </si>
  <si>
    <t>Programming Fundamentals (Lab)</t>
  </si>
  <si>
    <t>English Grammar and Comprehension</t>
  </si>
  <si>
    <t>Islamic Studies/Ethics</t>
  </si>
  <si>
    <t>Applied Calculus</t>
  </si>
  <si>
    <t>Total</t>
  </si>
  <si>
    <t>Second Semester</t>
  </si>
  <si>
    <t>CE121</t>
  </si>
  <si>
    <t>Elementary Surveying</t>
  </si>
  <si>
    <t>CE121L</t>
  </si>
  <si>
    <t>Elementary Surveying (Lab)</t>
  </si>
  <si>
    <t>Engineering Geology</t>
  </si>
  <si>
    <t>Basic Electrical Engg.</t>
  </si>
  <si>
    <t>Basic Electrical Engg. (Lab)</t>
  </si>
  <si>
    <t>Pakistan Studies</t>
  </si>
  <si>
    <t>Linear Algebra &amp; Ordinary Differential Equations</t>
  </si>
  <si>
    <t>Social &amp; Ethical Aspects in Engineering</t>
  </si>
  <si>
    <t>Third Semester</t>
  </si>
  <si>
    <t>Mechanics of Solids</t>
  </si>
  <si>
    <t>Mechanics of Solids (Lab)</t>
  </si>
  <si>
    <t>Construction Materials</t>
  </si>
  <si>
    <t>Construction Materials (Lab)</t>
  </si>
  <si>
    <t>CE222</t>
  </si>
  <si>
    <t>Advanced Surveying</t>
  </si>
  <si>
    <t>CE222L</t>
  </si>
  <si>
    <t>Advanced Surveying (Lab)</t>
  </si>
  <si>
    <t>CE251</t>
  </si>
  <si>
    <t>Fourth Semester</t>
  </si>
  <si>
    <t>CE204</t>
  </si>
  <si>
    <t>Structural Analysis-I</t>
  </si>
  <si>
    <t>CE212</t>
  </si>
  <si>
    <t>Civil Engineering Construction &amp; Graphics</t>
  </si>
  <si>
    <t>CE212L</t>
  </si>
  <si>
    <t>Civil Engineering Construction &amp; Graphics (Lab)</t>
  </si>
  <si>
    <t>CE242</t>
  </si>
  <si>
    <t>Geotechnical Engineering-I</t>
  </si>
  <si>
    <t>CE242L</t>
  </si>
  <si>
    <t>Geotechnical Engineering-I (Lab)</t>
  </si>
  <si>
    <t>CE252</t>
  </si>
  <si>
    <t>CE252L</t>
  </si>
  <si>
    <t>Fluid Mechanics (Lab)</t>
  </si>
  <si>
    <t>Numerical Analysis</t>
  </si>
  <si>
    <t>Fifth Semester</t>
  </si>
  <si>
    <t>Advanced Mechanics of Solids</t>
  </si>
  <si>
    <t>Advanced Mechanics of Solids (Lab)</t>
  </si>
  <si>
    <t>CE343</t>
  </si>
  <si>
    <t>Geotechnical Engg-II</t>
  </si>
  <si>
    <t>CE343L</t>
  </si>
  <si>
    <t>Geotechnical Engg-II (Lab)</t>
  </si>
  <si>
    <t>CE361</t>
  </si>
  <si>
    <t>Steel Structures</t>
  </si>
  <si>
    <t>Engineering Economics</t>
  </si>
  <si>
    <t>Sixth Semester</t>
  </si>
  <si>
    <t>CE305</t>
  </si>
  <si>
    <t>Structural Analysis-II</t>
  </si>
  <si>
    <t>CE353</t>
  </si>
  <si>
    <t>Hydrology and Water Resources</t>
  </si>
  <si>
    <t>CE353L</t>
  </si>
  <si>
    <t>Hydrology and Water Resources (Lab)</t>
  </si>
  <si>
    <t>CE355</t>
  </si>
  <si>
    <t>Environmental Engg-I</t>
  </si>
  <si>
    <t>CE363</t>
  </si>
  <si>
    <t>Plain &amp; Reinforced Concrete-I</t>
  </si>
  <si>
    <t>CE363L</t>
  </si>
  <si>
    <t>Plain &amp; Reinforced Concrete-I (Lab)</t>
  </si>
  <si>
    <t>CE371</t>
  </si>
  <si>
    <t>CE371L</t>
  </si>
  <si>
    <t>Seventh Semester</t>
  </si>
  <si>
    <t>CE456</t>
  </si>
  <si>
    <t>Environmental Engg-II</t>
  </si>
  <si>
    <t>CE456 L</t>
  </si>
  <si>
    <t>CE457</t>
  </si>
  <si>
    <t>Hydraulics Engineering</t>
  </si>
  <si>
    <t>CE457L</t>
  </si>
  <si>
    <t>Hydraulics Engineering (Lab)</t>
  </si>
  <si>
    <t>CE464</t>
  </si>
  <si>
    <t>Plain &amp; Reinforced Concrete-II</t>
  </si>
  <si>
    <t>CE464L</t>
  </si>
  <si>
    <t>Plain &amp; Reinforced Concrete-II (Lab)</t>
  </si>
  <si>
    <t>CE498</t>
  </si>
  <si>
    <t>Project (Phase-I)</t>
  </si>
  <si>
    <t>HM401</t>
  </si>
  <si>
    <t>Technical Report Writing &amp; Presentation Skills</t>
  </si>
  <si>
    <t>Eighth Semester</t>
  </si>
  <si>
    <t>CE343, CE371</t>
  </si>
  <si>
    <t>CE444</t>
  </si>
  <si>
    <t>Pavement &amp; Foundation Engineering</t>
  </si>
  <si>
    <t>CE459</t>
  </si>
  <si>
    <t>Irrigation Engineering</t>
  </si>
  <si>
    <t>CE459L</t>
  </si>
  <si>
    <t>Irrigation Engineering (Lab)</t>
  </si>
  <si>
    <t>CE499</t>
  </si>
  <si>
    <t>Project (Phase-II)</t>
  </si>
  <si>
    <t>CE203</t>
  </si>
  <si>
    <t>CE203L</t>
  </si>
  <si>
    <t>CE305L</t>
  </si>
  <si>
    <t>CE306</t>
  </si>
  <si>
    <t>CE332</t>
  </si>
  <si>
    <t>Probability and Statistics for Engineers</t>
  </si>
  <si>
    <t>School of Engineering</t>
  </si>
  <si>
    <t>Department of Civil Engineering</t>
  </si>
  <si>
    <t>Roadmap for BS (Civil Engineering) Program</t>
  </si>
  <si>
    <t xml:space="preserve">Total Credit Hours = </t>
  </si>
  <si>
    <t>CE251L</t>
  </si>
  <si>
    <t>Cn</t>
  </si>
  <si>
    <t>Note:  1.   CH Stands for Credit Hours</t>
  </si>
  <si>
    <t>2.   Cn Stands for Contact Hours.</t>
  </si>
  <si>
    <t>HM112</t>
  </si>
  <si>
    <t>CE413</t>
  </si>
  <si>
    <t>CE413L</t>
  </si>
  <si>
    <t>Construction Engineering &amp; Management</t>
  </si>
  <si>
    <t>Fluid Mechanics</t>
  </si>
  <si>
    <t>Advanced Fluid Mechanics</t>
  </si>
  <si>
    <t>Advanced Fluid Mechanics (Lab)</t>
  </si>
  <si>
    <t>Hazards &amp; Disaster Management</t>
  </si>
  <si>
    <t>Transportation Planning &amp; Engineering</t>
  </si>
  <si>
    <t>Transportation Planning &amp;  Engineering (Lab)</t>
  </si>
  <si>
    <t>CE433</t>
  </si>
  <si>
    <t>CE113</t>
  </si>
  <si>
    <t>CE113L</t>
  </si>
  <si>
    <t>CE352</t>
  </si>
  <si>
    <t>CE352L</t>
  </si>
  <si>
    <t>Environmental Engg-II (Lab)</t>
  </si>
  <si>
    <t>Geo-Informatics</t>
  </si>
  <si>
    <t>Geo-Informatics (Lab)</t>
  </si>
  <si>
    <t>Quantity Surveying and Contract
 Management (Lab)</t>
  </si>
  <si>
    <t>Quantity Surveying and Contract 
Management</t>
  </si>
  <si>
    <t>Total Credit Hours Labs =</t>
  </si>
  <si>
    <t>Labs</t>
  </si>
  <si>
    <t>Theory</t>
  </si>
  <si>
    <t xml:space="preserve">Structure of the Scheme and Courses Credit Hours  </t>
  </si>
  <si>
    <t>Humanities:</t>
  </si>
  <si>
    <t>Natural Sciences:</t>
  </si>
  <si>
    <r>
      <t>Computing</t>
    </r>
    <r>
      <rPr>
        <b/>
        <sz val="11"/>
        <color indexed="8"/>
        <rFont val="Times New Roman"/>
        <family val="1"/>
      </rPr>
      <t>:</t>
    </r>
  </si>
  <si>
    <t>Engineering Foundation</t>
  </si>
  <si>
    <t>Major Based Core (Breadth):</t>
  </si>
  <si>
    <t>Major Based Core (Depth):</t>
  </si>
  <si>
    <t>Interdisciplinary Engineering (Breadth):</t>
  </si>
  <si>
    <t>Senior Design Project</t>
  </si>
  <si>
    <t>Total Credit Hours:</t>
  </si>
  <si>
    <t>EF121</t>
  </si>
  <si>
    <t>EF121L</t>
  </si>
  <si>
    <t>CS111</t>
  </si>
  <si>
    <t>CS111L</t>
  </si>
  <si>
    <t>HM101</t>
  </si>
  <si>
    <t>HM111</t>
  </si>
  <si>
    <t>NS123</t>
  </si>
  <si>
    <t>EF133</t>
  </si>
  <si>
    <t>EF133L</t>
  </si>
  <si>
    <t>NS124</t>
  </si>
  <si>
    <t>HM221</t>
  </si>
  <si>
    <t>NS231</t>
  </si>
  <si>
    <t>HM231</t>
  </si>
  <si>
    <t>NS232</t>
  </si>
  <si>
    <t>NS232L</t>
  </si>
  <si>
    <t>Numerical Analysis (Lab)</t>
  </si>
  <si>
    <t>Management Sciences</t>
  </si>
  <si>
    <t>EF</t>
  </si>
  <si>
    <t>CE Breadth</t>
  </si>
  <si>
    <t>CE Depth</t>
  </si>
  <si>
    <t>NS</t>
  </si>
  <si>
    <t>NS141</t>
  </si>
  <si>
    <t>HM</t>
  </si>
  <si>
    <t>Mgmt</t>
  </si>
  <si>
    <t>IDEE</t>
  </si>
  <si>
    <t>Comp</t>
  </si>
  <si>
    <t>Project</t>
  </si>
  <si>
    <t>Engineering</t>
  </si>
  <si>
    <t>Non-Engineering</t>
  </si>
  <si>
    <t>NS242</t>
  </si>
  <si>
    <t>NS242L</t>
  </si>
  <si>
    <t>Knowledge Area</t>
  </si>
  <si>
    <t>Subject Area</t>
  </si>
  <si>
    <t>Identifier</t>
  </si>
  <si>
    <t>Humanities</t>
  </si>
  <si>
    <t>English</t>
  </si>
  <si>
    <t>Culture</t>
  </si>
  <si>
    <t>Social Sciences</t>
  </si>
  <si>
    <t>MS</t>
  </si>
  <si>
    <t>Management</t>
  </si>
  <si>
    <t>Natural and Formal Sciences</t>
  </si>
  <si>
    <t>Physics</t>
  </si>
  <si>
    <t>Chemistry</t>
  </si>
  <si>
    <t>Mathematics</t>
  </si>
  <si>
    <t>Statistics</t>
  </si>
  <si>
    <t>Earth Sciences</t>
  </si>
  <si>
    <t>Computing</t>
  </si>
  <si>
    <t>CS</t>
  </si>
  <si>
    <t>Fundamentals</t>
  </si>
  <si>
    <t>Programming</t>
  </si>
  <si>
    <t>Design</t>
  </si>
  <si>
    <t>Modelling</t>
  </si>
  <si>
    <t>Vocational Training</t>
  </si>
  <si>
    <t>Mechanics &amp; Materials</t>
  </si>
  <si>
    <t>Engineering and Systems</t>
  </si>
  <si>
    <t>Quality Control</t>
  </si>
  <si>
    <t>Major Based Core (Breadth &amp; Depth) + Senior Design Project</t>
  </si>
  <si>
    <t>CE</t>
  </si>
  <si>
    <t>Structural Mechanics</t>
  </si>
  <si>
    <t>Drawing &amp; Construction</t>
  </si>
  <si>
    <t>Surveying</t>
  </si>
  <si>
    <t>Geology &amp; Geotech.</t>
  </si>
  <si>
    <t>Fluids</t>
  </si>
  <si>
    <t>Structural Design (Concrete &amp; Steel)</t>
  </si>
  <si>
    <t>Transportation</t>
  </si>
  <si>
    <t>Senior Project</t>
  </si>
  <si>
    <t xml:space="preserve">Major Based Core (Breadth &amp; Depth) </t>
  </si>
  <si>
    <t>and Senior Design Project</t>
  </si>
  <si>
    <t>MS30</t>
  </si>
  <si>
    <t>MS301</t>
  </si>
  <si>
    <t>MS302</t>
  </si>
  <si>
    <t>MS302L</t>
  </si>
  <si>
    <t>MS401</t>
  </si>
  <si>
    <t>MS401L</t>
  </si>
  <si>
    <t>MS402</t>
  </si>
  <si>
    <t>Interdisciplinary Engineering</t>
  </si>
  <si>
    <t>Hydrology and Water Resources Management</t>
  </si>
  <si>
    <t>Hydrology and Water Resources Management(Lab)</t>
  </si>
  <si>
    <t>CE102</t>
  </si>
  <si>
    <t>CE102L</t>
  </si>
  <si>
    <t>EF/CE</t>
  </si>
  <si>
    <t>NS151</t>
  </si>
  <si>
    <t>NS128</t>
  </si>
  <si>
    <t>CS143</t>
  </si>
  <si>
    <t>CS143L</t>
  </si>
  <si>
    <t>Islamiyat</t>
  </si>
  <si>
    <t>HM150</t>
  </si>
  <si>
    <t>EF132</t>
  </si>
  <si>
    <t>EF132L</t>
  </si>
  <si>
    <t>EE/EF</t>
  </si>
  <si>
    <t>No of Theory courses</t>
  </si>
  <si>
    <t>No of Labs courses</t>
  </si>
  <si>
    <t>Calculus</t>
  </si>
  <si>
    <t>Algebra (Mathematics)</t>
  </si>
  <si>
    <t>`</t>
  </si>
  <si>
    <t>Mechanics &amp; Analysis</t>
  </si>
  <si>
    <t>Materials and Drawing</t>
  </si>
  <si>
    <t>Soil Mechanics</t>
  </si>
  <si>
    <t>Economics</t>
  </si>
  <si>
    <t xml:space="preserve">UNIFIED FRAMEWORK </t>
  </si>
  <si>
    <t>Non-Engineering Domain</t>
  </si>
  <si>
    <t>Name of Course</t>
  </si>
  <si>
    <t>Lec CH</t>
  </si>
  <si>
    <t>Lab CH</t>
  </si>
  <si>
    <t>CR</t>
  </si>
  <si>
    <t>Total Courses</t>
  </si>
  <si>
    <t>Total Credits</t>
  </si>
  <si>
    <t>% Domain</t>
  </si>
  <si>
    <t>% Overall</t>
  </si>
  <si>
    <t>English Grammar and Comperehension</t>
  </si>
  <si>
    <t>Technical Report Writing and Presentation Skills</t>
  </si>
  <si>
    <t xml:space="preserve">Social and Ethical Aspects in Engineering </t>
  </si>
  <si>
    <t>Sub-total</t>
  </si>
  <si>
    <t>Probability and Statistics</t>
  </si>
  <si>
    <t>Engineering Domain</t>
  </si>
  <si>
    <t>Major Based Core (Breadth)</t>
  </si>
  <si>
    <t>Major Based Core (Depth)</t>
  </si>
  <si>
    <t>Project Phase-I</t>
  </si>
  <si>
    <t>Project Phase - II</t>
  </si>
  <si>
    <t>Grand Total</t>
  </si>
  <si>
    <t>Qyantity Surveying and Contract Management</t>
  </si>
  <si>
    <t>Hazard and Disater Management</t>
  </si>
  <si>
    <t>Linear Algebra and Ordinary Differential Equations</t>
  </si>
  <si>
    <t>Mathematics (Calculus, Algebra)</t>
  </si>
  <si>
    <t>Materials &amp; Drawing</t>
  </si>
  <si>
    <t>Civil Engineeing Drawing</t>
  </si>
  <si>
    <t>Geotechnical Engineering - I</t>
  </si>
  <si>
    <t>Geology &amp; Geotech</t>
  </si>
  <si>
    <t>Structural Analysis -II</t>
  </si>
  <si>
    <t>Civil Engineering Construction&amp; Graphics</t>
  </si>
  <si>
    <t>Environmental Engineering - I</t>
  </si>
  <si>
    <t>Plain &amp; Reinforced Concrete - I</t>
  </si>
  <si>
    <t>Geotechnical Engineering - II</t>
  </si>
  <si>
    <t>Enviromental Engineering - II</t>
  </si>
  <si>
    <t>PLain &amp; Reinforced Concrete - II</t>
  </si>
  <si>
    <t>Interdiciplinary</t>
  </si>
  <si>
    <t>Basic Electrical Engineering</t>
  </si>
  <si>
    <t>Natural &amp; Formal Sciences</t>
  </si>
  <si>
    <t>Structural Design ( Concrete &amp; Steel)</t>
  </si>
  <si>
    <t>Resource Person</t>
  </si>
  <si>
    <t>Dr. Muhammad Usman Rashid</t>
  </si>
  <si>
    <t>Mr. Muhammad Ahmad Adnan</t>
  </si>
  <si>
    <t xml:space="preserve">Ms. Rafia  Firdous </t>
  </si>
  <si>
    <t xml:space="preserve">Mr. Usman Ilyas </t>
  </si>
  <si>
    <t>Time</t>
  </si>
  <si>
    <t>Date</t>
  </si>
  <si>
    <t>Room</t>
  </si>
  <si>
    <t>Sr#</t>
  </si>
  <si>
    <r>
      <rPr>
        <b/>
        <sz val="10"/>
        <color indexed="8"/>
        <rFont val="Arial"/>
        <family val="2"/>
      </rPr>
      <t>Invigilator</t>
    </r>
    <r>
      <rPr>
        <sz val="10"/>
        <color indexed="8"/>
        <rFont val="Arial"/>
        <family val="2"/>
      </rPr>
      <t xml:space="preserve"> </t>
    </r>
  </si>
  <si>
    <t>3rd Semester - Batch 01</t>
  </si>
  <si>
    <t>Dr. Sohail Zafar</t>
  </si>
  <si>
    <t>Day</t>
  </si>
  <si>
    <t>Monday</t>
  </si>
  <si>
    <t>Wednesday</t>
  </si>
  <si>
    <t>Friday</t>
  </si>
  <si>
    <t>Final Exam Date Sheet - Fall 2015</t>
  </si>
  <si>
    <t>1st Semester - Batch 02</t>
  </si>
  <si>
    <t>25/01/2016</t>
  </si>
  <si>
    <t>27/01/2016</t>
  </si>
  <si>
    <t>29/01/2016</t>
  </si>
  <si>
    <t>Abdul Waqar Akthar &amp; Muhammad Mannal Kaleem</t>
  </si>
  <si>
    <t>Muhammad Faizan Arif &amp; Bilal Zahid</t>
  </si>
  <si>
    <t>8:30 to 10:30</t>
  </si>
  <si>
    <t>Ms. Amnah Moghees</t>
  </si>
  <si>
    <t>Mr. Muhammad Atif Ilyas</t>
  </si>
  <si>
    <t>11:00 to 01:00</t>
  </si>
  <si>
    <t>Firday</t>
  </si>
  <si>
    <t>SEN 206  &amp; 504</t>
  </si>
  <si>
    <t>Drawing Hall</t>
  </si>
  <si>
    <t>28/1/2016</t>
  </si>
  <si>
    <t>Thursday</t>
  </si>
  <si>
    <t xml:space="preserve">SEN 206  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</si>
</sst>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sz val="11"/>
      <name val="Arial"/>
      <family val="2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mbria"/>
      <family val="1"/>
    </font>
    <font>
      <b/>
      <sz val="8"/>
      <color theme="3"/>
      <name val="Times New Roman"/>
      <family val="1"/>
    </font>
    <font>
      <sz val="8"/>
      <color theme="1"/>
      <name val="Times New Roman"/>
      <family val="1"/>
    </font>
    <font>
      <b/>
      <sz val="8"/>
      <color rgb="FFFA7D00"/>
      <name val="Times New Roman"/>
      <family val="1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/>
      <diagonal/>
    </border>
  </borders>
  <cellStyleXfs count="6">
    <xf numFmtId="0" fontId="0" fillId="0" borderId="0"/>
    <xf numFmtId="0" fontId="15" fillId="2" borderId="28" applyNumberFormat="0" applyAlignment="0" applyProtection="0"/>
    <xf numFmtId="0" fontId="16" fillId="0" borderId="29" applyNumberFormat="0" applyFill="0" applyAlignment="0" applyProtection="0"/>
    <xf numFmtId="0" fontId="17" fillId="0" borderId="30" applyNumberFormat="0" applyFill="0" applyAlignment="0" applyProtection="0"/>
    <xf numFmtId="0" fontId="18" fillId="0" borderId="31" applyNumberFormat="0" applyFill="0" applyAlignment="0" applyProtection="0"/>
    <xf numFmtId="9" fontId="14" fillId="0" borderId="0" applyFont="0" applyFill="0" applyBorder="0" applyAlignment="0" applyProtection="0"/>
  </cellStyleXfs>
  <cellXfs count="278">
    <xf numFmtId="0" fontId="0" fillId="0" borderId="0" xfId="0"/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20" fillId="0" borderId="0" xfId="0" applyFont="1"/>
    <xf numFmtId="0" fontId="4" fillId="0" borderId="4" xfId="0" applyFont="1" applyFill="1" applyBorder="1" applyAlignment="1">
      <alignment horizontal="center"/>
    </xf>
    <xf numFmtId="0" fontId="20" fillId="0" borderId="5" xfId="0" applyFont="1" applyBorder="1"/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" fillId="0" borderId="7" xfId="0" applyFont="1" applyFill="1" applyBorder="1" applyAlignment="1">
      <alignment vertical="top"/>
    </xf>
    <xf numFmtId="0" fontId="1" fillId="0" borderId="32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4" fillId="0" borderId="7" xfId="0" applyFont="1" applyFill="1" applyBorder="1" applyAlignment="1"/>
    <xf numFmtId="0" fontId="4" fillId="0" borderId="9" xfId="0" applyFont="1" applyFill="1" applyBorder="1" applyAlignment="1"/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0" borderId="0" xfId="0" applyFont="1" applyFill="1"/>
    <xf numFmtId="0" fontId="20" fillId="0" borderId="11" xfId="0" applyFont="1" applyFill="1" applyBorder="1"/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1" fillId="0" borderId="12" xfId="0" applyFont="1" applyFill="1" applyBorder="1" applyAlignment="1">
      <alignment horizontal="center" vertical="top"/>
    </xf>
    <xf numFmtId="0" fontId="20" fillId="0" borderId="0" xfId="0" applyFont="1" applyBorder="1"/>
    <xf numFmtId="0" fontId="20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4" fillId="0" borderId="0" xfId="0" applyFont="1" applyFill="1"/>
    <xf numFmtId="0" fontId="7" fillId="0" borderId="0" xfId="0" applyFont="1" applyFill="1"/>
    <xf numFmtId="0" fontId="6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4" fillId="0" borderId="0" xfId="0" applyFont="1" applyFill="1" applyAlignment="1"/>
    <xf numFmtId="0" fontId="1" fillId="0" borderId="6" xfId="0" applyFont="1" applyFill="1" applyBorder="1" applyAlignment="1">
      <alignment horizontal="left"/>
    </xf>
    <xf numFmtId="0" fontId="22" fillId="0" borderId="1" xfId="0" applyFont="1" applyBorder="1" applyAlignment="1">
      <alignment wrapText="1"/>
    </xf>
    <xf numFmtId="0" fontId="23" fillId="0" borderId="3" xfId="0" applyFont="1" applyBorder="1" applyAlignment="1">
      <alignment horizontal="left" wrapText="1" indent="5"/>
    </xf>
    <xf numFmtId="0" fontId="24" fillId="0" borderId="1" xfId="0" applyFont="1" applyBorder="1" applyAlignment="1">
      <alignment wrapText="1"/>
    </xf>
    <xf numFmtId="0" fontId="25" fillId="0" borderId="3" xfId="0" applyFont="1" applyBorder="1" applyAlignment="1">
      <alignment wrapText="1"/>
    </xf>
    <xf numFmtId="0" fontId="23" fillId="3" borderId="3" xfId="0" applyFont="1" applyFill="1" applyBorder="1" applyAlignment="1">
      <alignment horizontal="left" wrapText="1" indent="5"/>
    </xf>
    <xf numFmtId="0" fontId="2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3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6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/>
    </xf>
    <xf numFmtId="0" fontId="1" fillId="4" borderId="14" xfId="0" applyFont="1" applyFill="1" applyBorder="1" applyAlignment="1">
      <alignment vertical="top"/>
    </xf>
    <xf numFmtId="0" fontId="1" fillId="4" borderId="15" xfId="0" applyFont="1" applyFill="1" applyBorder="1" applyAlignment="1">
      <alignment vertical="top"/>
    </xf>
    <xf numFmtId="0" fontId="1" fillId="4" borderId="6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/>
    </xf>
    <xf numFmtId="0" fontId="1" fillId="5" borderId="3" xfId="0" applyFont="1" applyFill="1" applyBorder="1" applyAlignment="1">
      <alignment vertical="top"/>
    </xf>
    <xf numFmtId="0" fontId="1" fillId="5" borderId="3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vertical="top"/>
    </xf>
    <xf numFmtId="0" fontId="1" fillId="5" borderId="13" xfId="0" applyFont="1" applyFill="1" applyBorder="1" applyAlignment="1">
      <alignment vertical="top"/>
    </xf>
    <xf numFmtId="0" fontId="1" fillId="5" borderId="6" xfId="0" applyFont="1" applyFill="1" applyBorder="1" applyAlignment="1">
      <alignment vertical="top"/>
    </xf>
    <xf numFmtId="0" fontId="1" fillId="5" borderId="6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/>
    </xf>
    <xf numFmtId="0" fontId="1" fillId="6" borderId="6" xfId="0" applyFont="1" applyFill="1" applyBorder="1" applyAlignment="1">
      <alignment vertical="top"/>
    </xf>
    <xf numFmtId="0" fontId="1" fillId="6" borderId="6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vertical="top"/>
    </xf>
    <xf numFmtId="0" fontId="1" fillId="6" borderId="3" xfId="0" applyFont="1" applyFill="1" applyBorder="1" applyAlignment="1">
      <alignment vertical="top"/>
    </xf>
    <xf numFmtId="0" fontId="1" fillId="6" borderId="3" xfId="0" applyFont="1" applyFill="1" applyBorder="1" applyAlignment="1">
      <alignment horizontal="center" vertical="top"/>
    </xf>
    <xf numFmtId="0" fontId="1" fillId="6" borderId="3" xfId="0" applyFont="1" applyFill="1" applyBorder="1" applyAlignment="1">
      <alignment vertical="top" wrapText="1"/>
    </xf>
    <xf numFmtId="0" fontId="1" fillId="6" borderId="16" xfId="0" applyFont="1" applyFill="1" applyBorder="1" applyAlignment="1">
      <alignment vertical="top"/>
    </xf>
    <xf numFmtId="0" fontId="1" fillId="6" borderId="17" xfId="0" applyFont="1" applyFill="1" applyBorder="1" applyAlignment="1">
      <alignment vertical="top"/>
    </xf>
    <xf numFmtId="0" fontId="1" fillId="6" borderId="17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vertical="top"/>
    </xf>
    <xf numFmtId="0" fontId="1" fillId="7" borderId="3" xfId="0" applyFont="1" applyFill="1" applyBorder="1" applyAlignment="1">
      <alignment vertical="top"/>
    </xf>
    <xf numFmtId="0" fontId="1" fillId="7" borderId="3" xfId="0" applyFont="1" applyFill="1" applyBorder="1" applyAlignment="1">
      <alignment horizontal="center" vertical="top"/>
    </xf>
    <xf numFmtId="0" fontId="1" fillId="7" borderId="11" xfId="0" applyFont="1" applyFill="1" applyBorder="1" applyAlignment="1">
      <alignment vertical="top"/>
    </xf>
    <xf numFmtId="0" fontId="1" fillId="7" borderId="18" xfId="0" applyFont="1" applyFill="1" applyBorder="1" applyAlignment="1">
      <alignment vertical="top"/>
    </xf>
    <xf numFmtId="0" fontId="1" fillId="7" borderId="2" xfId="0" applyFont="1" applyFill="1" applyBorder="1" applyAlignment="1">
      <alignment vertical="top"/>
    </xf>
    <xf numFmtId="0" fontId="1" fillId="7" borderId="6" xfId="0" applyFont="1" applyFill="1" applyBorder="1" applyAlignment="1">
      <alignment vertical="top" wrapText="1"/>
    </xf>
    <xf numFmtId="0" fontId="1" fillId="7" borderId="6" xfId="0" applyFont="1" applyFill="1" applyBorder="1" applyAlignment="1">
      <alignment horizontal="center" vertical="top"/>
    </xf>
    <xf numFmtId="0" fontId="1" fillId="8" borderId="2" xfId="0" applyFont="1" applyFill="1" applyBorder="1" applyAlignment="1">
      <alignment vertical="top"/>
    </xf>
    <xf numFmtId="0" fontId="1" fillId="8" borderId="6" xfId="0" applyFont="1" applyFill="1" applyBorder="1" applyAlignment="1">
      <alignment vertical="top"/>
    </xf>
    <xf numFmtId="0" fontId="1" fillId="8" borderId="6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vertical="top"/>
    </xf>
    <xf numFmtId="0" fontId="1" fillId="8" borderId="3" xfId="0" applyFont="1" applyFill="1" applyBorder="1" applyAlignment="1">
      <alignment vertical="top"/>
    </xf>
    <xf numFmtId="0" fontId="1" fillId="8" borderId="3" xfId="0" applyFont="1" applyFill="1" applyBorder="1" applyAlignment="1">
      <alignment horizontal="center" vertical="top"/>
    </xf>
    <xf numFmtId="0" fontId="1" fillId="8" borderId="3" xfId="0" applyFont="1" applyFill="1" applyBorder="1" applyAlignment="1">
      <alignment vertical="top" wrapText="1"/>
    </xf>
    <xf numFmtId="0" fontId="20" fillId="9" borderId="0" xfId="0" applyFont="1" applyFill="1"/>
    <xf numFmtId="0" fontId="1" fillId="9" borderId="1" xfId="0" applyFont="1" applyFill="1" applyBorder="1" applyAlignment="1">
      <alignment vertical="top"/>
    </xf>
    <xf numFmtId="0" fontId="1" fillId="9" borderId="3" xfId="0" applyFont="1" applyFill="1" applyBorder="1" applyAlignment="1">
      <alignment vertical="top"/>
    </xf>
    <xf numFmtId="0" fontId="1" fillId="9" borderId="3" xfId="0" applyFont="1" applyFill="1" applyBorder="1" applyAlignment="1">
      <alignment horizontal="center" vertical="top"/>
    </xf>
    <xf numFmtId="0" fontId="20" fillId="3" borderId="19" xfId="0" applyFont="1" applyFill="1" applyBorder="1"/>
    <xf numFmtId="0" fontId="20" fillId="4" borderId="19" xfId="0" applyFont="1" applyFill="1" applyBorder="1"/>
    <xf numFmtId="0" fontId="20" fillId="5" borderId="19" xfId="0" applyFont="1" applyFill="1" applyBorder="1"/>
    <xf numFmtId="0" fontId="20" fillId="6" borderId="19" xfId="0" applyFont="1" applyFill="1" applyBorder="1"/>
    <xf numFmtId="0" fontId="20" fillId="7" borderId="19" xfId="0" applyFont="1" applyFill="1" applyBorder="1"/>
    <xf numFmtId="0" fontId="20" fillId="8" borderId="19" xfId="0" applyFont="1" applyFill="1" applyBorder="1" applyAlignment="1">
      <alignment vertical="top"/>
    </xf>
    <xf numFmtId="0" fontId="20" fillId="9" borderId="19" xfId="0" applyFont="1" applyFill="1" applyBorder="1" applyAlignment="1">
      <alignment vertical="center"/>
    </xf>
    <xf numFmtId="0" fontId="20" fillId="0" borderId="19" xfId="0" applyFont="1" applyBorder="1"/>
    <xf numFmtId="9" fontId="20" fillId="0" borderId="0" xfId="5" applyFont="1"/>
    <xf numFmtId="0" fontId="19" fillId="10" borderId="19" xfId="0" applyFont="1" applyFill="1" applyBorder="1" applyAlignment="1">
      <alignment wrapText="1"/>
    </xf>
    <xf numFmtId="0" fontId="19" fillId="10" borderId="20" xfId="0" applyFont="1" applyFill="1" applyBorder="1" applyAlignment="1">
      <alignment wrapText="1"/>
    </xf>
    <xf numFmtId="0" fontId="0" fillId="7" borderId="21" xfId="0" applyFill="1" applyBorder="1" applyAlignment="1">
      <alignment wrapText="1"/>
    </xf>
    <xf numFmtId="0" fontId="0" fillId="7" borderId="19" xfId="0" applyFill="1" applyBorder="1" applyAlignment="1">
      <alignment wrapText="1"/>
    </xf>
    <xf numFmtId="0" fontId="0" fillId="7" borderId="22" xfId="0" applyFill="1" applyBorder="1" applyAlignment="1">
      <alignment wrapText="1"/>
    </xf>
    <xf numFmtId="0" fontId="0" fillId="7" borderId="23" xfId="0" applyFill="1" applyBorder="1" applyAlignment="1">
      <alignment wrapText="1"/>
    </xf>
    <xf numFmtId="0" fontId="0" fillId="6" borderId="21" xfId="0" applyFill="1" applyBorder="1" applyAlignment="1">
      <alignment wrapText="1"/>
    </xf>
    <xf numFmtId="0" fontId="0" fillId="6" borderId="19" xfId="0" applyFill="1" applyBorder="1" applyAlignment="1">
      <alignment wrapText="1"/>
    </xf>
    <xf numFmtId="0" fontId="0" fillId="6" borderId="22" xfId="0" applyFill="1" applyBorder="1" applyAlignment="1">
      <alignment wrapText="1"/>
    </xf>
    <xf numFmtId="0" fontId="0" fillId="6" borderId="23" xfId="0" applyFill="1" applyBorder="1" applyAlignment="1">
      <alignment wrapText="1"/>
    </xf>
    <xf numFmtId="0" fontId="0" fillId="11" borderId="21" xfId="0" applyFill="1" applyBorder="1" applyAlignment="1">
      <alignment wrapText="1"/>
    </xf>
    <xf numFmtId="0" fontId="0" fillId="11" borderId="19" xfId="0" applyFill="1" applyBorder="1" applyAlignment="1">
      <alignment wrapText="1"/>
    </xf>
    <xf numFmtId="0" fontId="0" fillId="11" borderId="22" xfId="0" applyFill="1" applyBorder="1" applyAlignment="1">
      <alignment wrapText="1"/>
    </xf>
    <xf numFmtId="0" fontId="0" fillId="11" borderId="23" xfId="0" applyFill="1" applyBorder="1" applyAlignment="1">
      <alignment wrapText="1"/>
    </xf>
    <xf numFmtId="0" fontId="20" fillId="5" borderId="19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/>
    </xf>
    <xf numFmtId="0" fontId="0" fillId="12" borderId="23" xfId="0" applyFill="1" applyBorder="1" applyAlignment="1">
      <alignment wrapText="1"/>
    </xf>
    <xf numFmtId="9" fontId="20" fillId="0" borderId="0" xfId="5" applyNumberFormat="1" applyFont="1"/>
    <xf numFmtId="0" fontId="0" fillId="6" borderId="19" xfId="0" applyFill="1" applyBorder="1" applyAlignment="1">
      <alignment horizontal="right" wrapText="1"/>
    </xf>
    <xf numFmtId="0" fontId="26" fillId="3" borderId="19" xfId="0" applyFont="1" applyFill="1" applyBorder="1" applyAlignment="1">
      <alignment wrapText="1"/>
    </xf>
    <xf numFmtId="0" fontId="26" fillId="3" borderId="19" xfId="0" applyFont="1" applyFill="1" applyBorder="1" applyAlignment="1">
      <alignment horizontal="right" wrapText="1"/>
    </xf>
    <xf numFmtId="0" fontId="26" fillId="3" borderId="20" xfId="0" applyFont="1" applyFill="1" applyBorder="1" applyAlignment="1">
      <alignment wrapText="1"/>
    </xf>
    <xf numFmtId="0" fontId="26" fillId="3" borderId="21" xfId="0" applyFont="1" applyFill="1" applyBorder="1" applyAlignment="1">
      <alignment horizontal="center" wrapText="1"/>
    </xf>
    <xf numFmtId="0" fontId="27" fillId="3" borderId="21" xfId="0" applyFont="1" applyFill="1" applyBorder="1" applyAlignment="1">
      <alignment wrapText="1"/>
    </xf>
    <xf numFmtId="0" fontId="27" fillId="3" borderId="22" xfId="0" applyFont="1" applyFill="1" applyBorder="1" applyAlignment="1">
      <alignment wrapText="1"/>
    </xf>
    <xf numFmtId="164" fontId="0" fillId="0" borderId="0" xfId="0" applyNumberForma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8" fillId="0" borderId="31" xfId="4" applyFont="1" applyAlignment="1">
      <alignment wrapText="1"/>
    </xf>
    <xf numFmtId="0" fontId="28" fillId="0" borderId="0" xfId="4" applyFont="1" applyBorder="1" applyAlignment="1">
      <alignment wrapText="1"/>
    </xf>
    <xf numFmtId="164" fontId="28" fillId="0" borderId="0" xfId="4" applyNumberFormat="1" applyFont="1" applyBorder="1" applyAlignment="1">
      <alignment horizontal="center" wrapText="1"/>
    </xf>
    <xf numFmtId="0" fontId="29" fillId="8" borderId="19" xfId="0" applyFont="1" applyFill="1" applyBorder="1" applyAlignment="1">
      <alignment wrapText="1"/>
    </xf>
    <xf numFmtId="0" fontId="29" fillId="13" borderId="19" xfId="0" applyFont="1" applyFill="1" applyBorder="1" applyAlignment="1">
      <alignment horizontal="center" vertical="center" wrapText="1"/>
    </xf>
    <xf numFmtId="0" fontId="29" fillId="8" borderId="19" xfId="0" applyFont="1" applyFill="1" applyBorder="1" applyAlignment="1">
      <alignment horizontal="center" vertical="center" wrapText="1"/>
    </xf>
    <xf numFmtId="0" fontId="30" fillId="2" borderId="28" xfId="1" applyFont="1" applyAlignment="1">
      <alignment wrapText="1"/>
    </xf>
    <xf numFmtId="0" fontId="30" fillId="2" borderId="28" xfId="1" applyFont="1" applyAlignment="1">
      <alignment horizontal="right" vertical="center" wrapText="1"/>
    </xf>
    <xf numFmtId="164" fontId="30" fillId="2" borderId="28" xfId="1" applyNumberFormat="1" applyFont="1" applyAlignment="1">
      <alignment horizontal="center" vertical="center" wrapText="1"/>
    </xf>
    <xf numFmtId="0" fontId="29" fillId="9" borderId="19" xfId="0" applyFont="1" applyFill="1" applyBorder="1" applyAlignment="1">
      <alignment wrapText="1"/>
    </xf>
    <xf numFmtId="0" fontId="30" fillId="2" borderId="34" xfId="1" applyFont="1" applyBorder="1" applyAlignment="1">
      <alignment wrapText="1"/>
    </xf>
    <xf numFmtId="0" fontId="30" fillId="2" borderId="34" xfId="1" applyFont="1" applyBorder="1" applyAlignment="1">
      <alignment vertical="center" wrapText="1"/>
    </xf>
    <xf numFmtId="164" fontId="30" fillId="2" borderId="34" xfId="1" applyNumberFormat="1" applyFont="1" applyBorder="1" applyAlignment="1">
      <alignment horizontal="center" vertical="center" wrapText="1"/>
    </xf>
    <xf numFmtId="0" fontId="29" fillId="13" borderId="19" xfId="0" applyFont="1" applyFill="1" applyBorder="1" applyAlignment="1">
      <alignment wrapText="1"/>
    </xf>
    <xf numFmtId="0" fontId="30" fillId="2" borderId="28" xfId="1" applyFont="1" applyAlignment="1">
      <alignment vertical="center" wrapText="1"/>
    </xf>
    <xf numFmtId="0" fontId="29" fillId="14" borderId="19" xfId="0" applyFont="1" applyFill="1" applyBorder="1" applyAlignment="1">
      <alignment horizontal="center" vertical="center" wrapText="1"/>
    </xf>
    <xf numFmtId="0" fontId="29" fillId="14" borderId="19" xfId="0" applyFont="1" applyFill="1" applyBorder="1" applyAlignment="1">
      <alignment horizontal="center" wrapText="1"/>
    </xf>
    <xf numFmtId="0" fontId="29" fillId="14" borderId="19" xfId="0" applyFont="1" applyFill="1" applyBorder="1" applyAlignment="1">
      <alignment wrapText="1"/>
    </xf>
    <xf numFmtId="164" fontId="29" fillId="14" borderId="19" xfId="0" applyNumberFormat="1" applyFont="1" applyFill="1" applyBorder="1" applyAlignment="1">
      <alignment horizontal="center" vertical="center" wrapText="1"/>
    </xf>
    <xf numFmtId="0" fontId="30" fillId="2" borderId="35" xfId="1" applyFont="1" applyBorder="1" applyAlignment="1">
      <alignment wrapText="1"/>
    </xf>
    <xf numFmtId="0" fontId="30" fillId="2" borderId="35" xfId="1" applyFont="1" applyBorder="1" applyAlignment="1">
      <alignment horizontal="center" vertical="center" wrapText="1"/>
    </xf>
    <xf numFmtId="164" fontId="30" fillId="2" borderId="35" xfId="1" applyNumberFormat="1" applyFont="1" applyBorder="1" applyAlignment="1">
      <alignment horizontal="center" vertical="center" wrapText="1"/>
    </xf>
    <xf numFmtId="0" fontId="30" fillId="2" borderId="34" xfId="1" applyFont="1" applyBorder="1" applyAlignment="1">
      <alignment horizontal="center" vertical="center" wrapText="1"/>
    </xf>
    <xf numFmtId="0" fontId="29" fillId="15" borderId="24" xfId="0" applyFont="1" applyFill="1" applyBorder="1" applyAlignment="1">
      <alignment vertical="center" wrapText="1"/>
    </xf>
    <xf numFmtId="0" fontId="29" fillId="15" borderId="19" xfId="0" applyFont="1" applyFill="1" applyBorder="1" applyAlignment="1">
      <alignment wrapText="1"/>
    </xf>
    <xf numFmtId="0" fontId="29" fillId="15" borderId="25" xfId="0" applyFont="1" applyFill="1" applyBorder="1" applyAlignment="1">
      <alignment vertical="center" wrapText="1"/>
    </xf>
    <xf numFmtId="0" fontId="29" fillId="15" borderId="19" xfId="0" applyFont="1" applyFill="1" applyBorder="1" applyAlignment="1">
      <alignment horizontal="center" vertical="center" wrapText="1"/>
    </xf>
    <xf numFmtId="0" fontId="29" fillId="15" borderId="21" xfId="0" applyFont="1" applyFill="1" applyBorder="1" applyAlignment="1">
      <alignment horizontal="center" vertical="center" wrapText="1"/>
    </xf>
    <xf numFmtId="164" fontId="29" fillId="15" borderId="21" xfId="0" applyNumberFormat="1" applyFont="1" applyFill="1" applyBorder="1" applyAlignment="1">
      <alignment horizontal="center" vertical="center" wrapText="1"/>
    </xf>
    <xf numFmtId="0" fontId="29" fillId="15" borderId="20" xfId="0" applyFont="1" applyFill="1" applyBorder="1" applyAlignment="1">
      <alignment wrapText="1"/>
    </xf>
    <xf numFmtId="0" fontId="30" fillId="2" borderId="28" xfId="1" applyFont="1" applyAlignment="1">
      <alignment horizontal="center" vertical="center" wrapText="1"/>
    </xf>
    <xf numFmtId="0" fontId="29" fillId="16" borderId="19" xfId="0" applyFont="1" applyFill="1" applyBorder="1" applyAlignment="1">
      <alignment horizontal="center" wrapText="1"/>
    </xf>
    <xf numFmtId="0" fontId="29" fillId="16" borderId="19" xfId="0" applyFont="1" applyFill="1" applyBorder="1" applyAlignment="1">
      <alignment wrapText="1"/>
    </xf>
    <xf numFmtId="0" fontId="29" fillId="16" borderId="19" xfId="0" applyFont="1" applyFill="1" applyBorder="1" applyAlignment="1">
      <alignment horizontal="center" vertical="center" wrapText="1"/>
    </xf>
    <xf numFmtId="164" fontId="29" fillId="16" borderId="19" xfId="0" applyNumberFormat="1" applyFont="1" applyFill="1" applyBorder="1" applyAlignment="1">
      <alignment horizontal="center" vertical="center" wrapText="1"/>
    </xf>
    <xf numFmtId="0" fontId="29" fillId="16" borderId="26" xfId="0" applyFont="1" applyFill="1" applyBorder="1" applyAlignment="1">
      <alignment horizontal="center" vertical="center" wrapText="1"/>
    </xf>
    <xf numFmtId="0" fontId="29" fillId="16" borderId="0" xfId="0" applyFont="1" applyFill="1" applyBorder="1" applyAlignment="1">
      <alignment horizontal="center" vertical="center" wrapText="1"/>
    </xf>
    <xf numFmtId="0" fontId="29" fillId="16" borderId="19" xfId="0" applyFont="1" applyFill="1" applyBorder="1"/>
    <xf numFmtId="0" fontId="30" fillId="2" borderId="28" xfId="1" applyFont="1"/>
    <xf numFmtId="164" fontId="30" fillId="2" borderId="28" xfId="1" applyNumberFormat="1" applyFont="1" applyAlignment="1">
      <alignment horizontal="center"/>
    </xf>
    <xf numFmtId="0" fontId="0" fillId="11" borderId="0" xfId="0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0" fillId="11" borderId="0" xfId="0" applyFill="1" applyBorder="1"/>
    <xf numFmtId="0" fontId="4" fillId="0" borderId="0" xfId="0" applyFont="1" applyFill="1" applyBorder="1" applyAlignment="1"/>
    <xf numFmtId="0" fontId="33" fillId="11" borderId="19" xfId="0" applyFont="1" applyFill="1" applyBorder="1" applyAlignment="1">
      <alignment horizontal="left" vertical="center"/>
    </xf>
    <xf numFmtId="0" fontId="33" fillId="11" borderId="19" xfId="0" applyFont="1" applyFill="1" applyBorder="1" applyAlignment="1">
      <alignment vertical="center"/>
    </xf>
    <xf numFmtId="0" fontId="9" fillId="11" borderId="19" xfId="0" applyFont="1" applyFill="1" applyBorder="1" applyAlignment="1">
      <alignment horizontal="left" vertical="center"/>
    </xf>
    <xf numFmtId="0" fontId="34" fillId="0" borderId="19" xfId="0" applyFont="1" applyBorder="1" applyAlignment="1">
      <alignment horizontal="left" vertical="center"/>
    </xf>
    <xf numFmtId="0" fontId="31" fillId="0" borderId="19" xfId="0" applyFont="1" applyBorder="1" applyAlignment="1">
      <alignment vertical="center"/>
    </xf>
    <xf numFmtId="0" fontId="31" fillId="0" borderId="19" xfId="0" applyFont="1" applyBorder="1" applyAlignment="1">
      <alignment horizontal="center" vertical="center"/>
    </xf>
    <xf numFmtId="15" fontId="31" fillId="11" borderId="23" xfId="0" applyNumberFormat="1" applyFont="1" applyFill="1" applyBorder="1" applyAlignment="1">
      <alignment horizontal="left" vertical="center"/>
    </xf>
    <xf numFmtId="0" fontId="31" fillId="11" borderId="23" xfId="0" applyFont="1" applyFill="1" applyBorder="1" applyAlignment="1">
      <alignment horizontal="left" vertical="center" wrapText="1"/>
    </xf>
    <xf numFmtId="0" fontId="31" fillId="11" borderId="27" xfId="0" applyFont="1" applyFill="1" applyBorder="1" applyAlignment="1">
      <alignment horizontal="left" vertical="center"/>
    </xf>
    <xf numFmtId="0" fontId="31" fillId="11" borderId="23" xfId="0" applyFont="1" applyFill="1" applyBorder="1" applyAlignment="1">
      <alignment horizontal="left" vertical="center"/>
    </xf>
    <xf numFmtId="0" fontId="31" fillId="11" borderId="19" xfId="0" applyFont="1" applyFill="1" applyBorder="1" applyAlignment="1">
      <alignment horizontal="left" vertical="center" wrapText="1"/>
    </xf>
    <xf numFmtId="0" fontId="31" fillId="11" borderId="23" xfId="0" applyFont="1" applyFill="1" applyBorder="1" applyAlignment="1">
      <alignment horizontal="center" vertical="center" wrapText="1"/>
    </xf>
    <xf numFmtId="14" fontId="31" fillId="11" borderId="19" xfId="0" applyNumberFormat="1" applyFont="1" applyFill="1" applyBorder="1" applyAlignment="1">
      <alignment horizontal="left" vertical="center"/>
    </xf>
    <xf numFmtId="0" fontId="31" fillId="11" borderId="20" xfId="0" applyFont="1" applyFill="1" applyBorder="1" applyAlignment="1">
      <alignment horizontal="left" vertical="center"/>
    </xf>
    <xf numFmtId="0" fontId="31" fillId="11" borderId="19" xfId="0" applyFont="1" applyFill="1" applyBorder="1" applyAlignment="1">
      <alignment horizontal="left" vertical="center"/>
    </xf>
    <xf numFmtId="0" fontId="31" fillId="11" borderId="19" xfId="0" applyFont="1" applyFill="1" applyBorder="1" applyAlignment="1">
      <alignment horizontal="center" vertical="center" wrapText="1"/>
    </xf>
    <xf numFmtId="0" fontId="31" fillId="11" borderId="19" xfId="0" applyFont="1" applyFill="1" applyBorder="1" applyAlignment="1">
      <alignment horizontal="center" vertical="center"/>
    </xf>
    <xf numFmtId="14" fontId="31" fillId="11" borderId="23" xfId="0" applyNumberFormat="1" applyFont="1" applyFill="1" applyBorder="1" applyAlignment="1">
      <alignment horizontal="left" vertical="center"/>
    </xf>
    <xf numFmtId="14" fontId="31" fillId="0" borderId="19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15" fontId="31" fillId="11" borderId="19" xfId="0" applyNumberFormat="1" applyFont="1" applyFill="1" applyBorder="1" applyAlignment="1">
      <alignment horizontal="left" vertical="center"/>
    </xf>
    <xf numFmtId="0" fontId="13" fillId="11" borderId="19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26" fillId="3" borderId="26" xfId="0" applyFont="1" applyFill="1" applyBorder="1" applyAlignment="1">
      <alignment wrapText="1"/>
    </xf>
    <xf numFmtId="0" fontId="27" fillId="3" borderId="22" xfId="0" applyFont="1" applyFill="1" applyBorder="1" applyAlignment="1">
      <alignment wrapText="1"/>
    </xf>
    <xf numFmtId="0" fontId="27" fillId="3" borderId="23" xfId="0" applyFont="1" applyFill="1" applyBorder="1" applyAlignment="1">
      <alignment wrapText="1"/>
    </xf>
    <xf numFmtId="0" fontId="28" fillId="0" borderId="29" xfId="2" applyNumberFormat="1" applyFont="1" applyAlignment="1">
      <alignment horizontal="center"/>
    </xf>
    <xf numFmtId="0" fontId="28" fillId="0" borderId="30" xfId="3" applyFont="1" applyAlignment="1">
      <alignment horizontal="center"/>
    </xf>
    <xf numFmtId="0" fontId="29" fillId="8" borderId="36" xfId="0" applyFont="1" applyFill="1" applyBorder="1" applyAlignment="1">
      <alignment horizontal="center" vertical="center" wrapText="1"/>
    </xf>
    <xf numFmtId="0" fontId="29" fillId="8" borderId="22" xfId="0" applyFont="1" applyFill="1" applyBorder="1" applyAlignment="1">
      <alignment horizontal="center" vertical="center" wrapText="1"/>
    </xf>
    <xf numFmtId="0" fontId="29" fillId="8" borderId="23" xfId="0" applyFont="1" applyFill="1" applyBorder="1" applyAlignment="1">
      <alignment horizontal="center" vertical="center" wrapText="1"/>
    </xf>
    <xf numFmtId="0" fontId="29" fillId="8" borderId="19" xfId="0" applyFont="1" applyFill="1" applyBorder="1" applyAlignment="1">
      <alignment horizontal="center" vertical="center" wrapText="1"/>
    </xf>
    <xf numFmtId="164" fontId="29" fillId="8" borderId="19" xfId="0" applyNumberFormat="1" applyFont="1" applyFill="1" applyBorder="1" applyAlignment="1">
      <alignment horizontal="center" vertical="center" wrapText="1"/>
    </xf>
    <xf numFmtId="0" fontId="29" fillId="8" borderId="21" xfId="0" applyFont="1" applyFill="1" applyBorder="1" applyAlignment="1">
      <alignment horizontal="center" vertical="center" wrapText="1"/>
    </xf>
    <xf numFmtId="0" fontId="29" fillId="13" borderId="19" xfId="0" applyFont="1" applyFill="1" applyBorder="1" applyAlignment="1">
      <alignment horizontal="center" vertical="center" wrapText="1"/>
    </xf>
    <xf numFmtId="164" fontId="29" fillId="9" borderId="21" xfId="0" applyNumberFormat="1" applyFont="1" applyFill="1" applyBorder="1" applyAlignment="1">
      <alignment horizontal="center" vertical="center" wrapText="1"/>
    </xf>
    <xf numFmtId="164" fontId="29" fillId="9" borderId="22" xfId="0" applyNumberFormat="1" applyFont="1" applyFill="1" applyBorder="1" applyAlignment="1">
      <alignment horizontal="center" vertical="center" wrapText="1"/>
    </xf>
    <xf numFmtId="164" fontId="29" fillId="9" borderId="23" xfId="0" applyNumberFormat="1" applyFont="1" applyFill="1" applyBorder="1" applyAlignment="1">
      <alignment horizontal="center" vertical="center" wrapText="1"/>
    </xf>
    <xf numFmtId="164" fontId="29" fillId="8" borderId="21" xfId="0" applyNumberFormat="1" applyFont="1" applyFill="1" applyBorder="1" applyAlignment="1">
      <alignment horizontal="center" vertical="center" wrapText="1"/>
    </xf>
    <xf numFmtId="164" fontId="29" fillId="8" borderId="23" xfId="0" applyNumberFormat="1" applyFont="1" applyFill="1" applyBorder="1" applyAlignment="1">
      <alignment horizontal="center" vertical="center" wrapText="1"/>
    </xf>
    <xf numFmtId="0" fontId="29" fillId="9" borderId="21" xfId="0" applyFont="1" applyFill="1" applyBorder="1" applyAlignment="1">
      <alignment horizontal="center" vertical="center" wrapText="1"/>
    </xf>
    <xf numFmtId="0" fontId="29" fillId="9" borderId="22" xfId="0" applyFont="1" applyFill="1" applyBorder="1" applyAlignment="1">
      <alignment horizontal="center" vertical="center" wrapText="1"/>
    </xf>
    <xf numFmtId="0" fontId="29" fillId="9" borderId="23" xfId="0" applyFont="1" applyFill="1" applyBorder="1" applyAlignment="1">
      <alignment horizontal="center" vertical="center" wrapText="1"/>
    </xf>
    <xf numFmtId="0" fontId="29" fillId="16" borderId="21" xfId="0" applyFont="1" applyFill="1" applyBorder="1" applyAlignment="1">
      <alignment horizontal="center" vertical="center" wrapText="1"/>
    </xf>
    <xf numFmtId="0" fontId="29" fillId="16" borderId="23" xfId="0" applyFont="1" applyFill="1" applyBorder="1" applyAlignment="1">
      <alignment horizontal="center" vertical="center" wrapText="1"/>
    </xf>
    <xf numFmtId="164" fontId="29" fillId="16" borderId="21" xfId="0" applyNumberFormat="1" applyFont="1" applyFill="1" applyBorder="1" applyAlignment="1">
      <alignment horizontal="center" vertical="center" wrapText="1"/>
    </xf>
    <xf numFmtId="164" fontId="29" fillId="16" borderId="23" xfId="0" applyNumberFormat="1" applyFont="1" applyFill="1" applyBorder="1" applyAlignment="1">
      <alignment horizontal="center" vertical="center" wrapText="1"/>
    </xf>
    <xf numFmtId="164" fontId="29" fillId="16" borderId="22" xfId="0" applyNumberFormat="1" applyFont="1" applyFill="1" applyBorder="1" applyAlignment="1">
      <alignment horizontal="center" vertical="center" wrapText="1"/>
    </xf>
    <xf numFmtId="0" fontId="30" fillId="2" borderId="28" xfId="1" applyFont="1" applyAlignment="1">
      <alignment horizontal="center"/>
    </xf>
    <xf numFmtId="0" fontId="30" fillId="2" borderId="28" xfId="1" applyFont="1" applyAlignment="1">
      <alignment horizontal="center" vertical="center" wrapText="1"/>
    </xf>
    <xf numFmtId="0" fontId="30" fillId="2" borderId="34" xfId="1" applyFont="1" applyBorder="1" applyAlignment="1">
      <alignment horizontal="center" vertical="center" wrapText="1"/>
    </xf>
    <xf numFmtId="0" fontId="29" fillId="16" borderId="21" xfId="0" applyFont="1" applyFill="1" applyBorder="1" applyAlignment="1">
      <alignment horizontal="center" wrapText="1"/>
    </xf>
    <xf numFmtId="0" fontId="29" fillId="16" borderId="22" xfId="0" applyFont="1" applyFill="1" applyBorder="1" applyAlignment="1">
      <alignment horizontal="center" wrapText="1"/>
    </xf>
    <xf numFmtId="0" fontId="29" fillId="16" borderId="23" xfId="0" applyFont="1" applyFill="1" applyBorder="1" applyAlignment="1">
      <alignment horizontal="center" wrapText="1"/>
    </xf>
    <xf numFmtId="0" fontId="29" fillId="16" borderId="21" xfId="0" applyFont="1" applyFill="1" applyBorder="1" applyAlignment="1">
      <alignment horizontal="center" vertical="center"/>
    </xf>
    <xf numFmtId="0" fontId="29" fillId="16" borderId="23" xfId="0" applyFont="1" applyFill="1" applyBorder="1" applyAlignment="1">
      <alignment horizontal="center" vertical="center"/>
    </xf>
    <xf numFmtId="164" fontId="29" fillId="15" borderId="21" xfId="0" applyNumberFormat="1" applyFont="1" applyFill="1" applyBorder="1" applyAlignment="1">
      <alignment horizontal="center" vertical="center" wrapText="1"/>
    </xf>
    <xf numFmtId="164" fontId="29" fillId="15" borderId="23" xfId="0" applyNumberFormat="1" applyFont="1" applyFill="1" applyBorder="1" applyAlignment="1">
      <alignment horizontal="center" vertical="center" wrapText="1"/>
    </xf>
    <xf numFmtId="164" fontId="29" fillId="15" borderId="22" xfId="0" applyNumberFormat="1" applyFont="1" applyFill="1" applyBorder="1" applyAlignment="1">
      <alignment horizontal="center" vertical="center" wrapText="1"/>
    </xf>
    <xf numFmtId="164" fontId="29" fillId="16" borderId="21" xfId="0" applyNumberFormat="1" applyFont="1" applyFill="1" applyBorder="1" applyAlignment="1">
      <alignment horizontal="center" vertical="center"/>
    </xf>
    <xf numFmtId="164" fontId="29" fillId="16" borderId="23" xfId="0" applyNumberFormat="1" applyFont="1" applyFill="1" applyBorder="1" applyAlignment="1">
      <alignment horizontal="center" vertical="center"/>
    </xf>
    <xf numFmtId="0" fontId="29" fillId="16" borderId="19" xfId="0" applyFont="1" applyFill="1" applyBorder="1" applyAlignment="1">
      <alignment horizontal="center" vertical="center" wrapText="1"/>
    </xf>
    <xf numFmtId="164" fontId="29" fillId="16" borderId="19" xfId="0" applyNumberFormat="1" applyFont="1" applyFill="1" applyBorder="1" applyAlignment="1">
      <alignment horizontal="center" vertical="center" wrapText="1"/>
    </xf>
    <xf numFmtId="0" fontId="30" fillId="2" borderId="28" xfId="1" applyFont="1" applyAlignment="1">
      <alignment horizontal="center" wrapText="1"/>
    </xf>
    <xf numFmtId="0" fontId="30" fillId="2" borderId="34" xfId="1" applyFont="1" applyBorder="1" applyAlignment="1">
      <alignment horizontal="center" wrapText="1"/>
    </xf>
    <xf numFmtId="0" fontId="29" fillId="16" borderId="22" xfId="0" applyFont="1" applyFill="1" applyBorder="1" applyAlignment="1">
      <alignment horizontal="center" vertical="center" wrapText="1"/>
    </xf>
    <xf numFmtId="0" fontId="30" fillId="2" borderId="35" xfId="1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/>
    </xf>
    <xf numFmtId="0" fontId="29" fillId="15" borderId="19" xfId="0" applyFont="1" applyFill="1" applyBorder="1" applyAlignment="1">
      <alignment horizontal="center" vertical="center" wrapText="1"/>
    </xf>
    <xf numFmtId="0" fontId="29" fillId="15" borderId="21" xfId="0" applyFont="1" applyFill="1" applyBorder="1" applyAlignment="1">
      <alignment horizontal="center" vertical="center" wrapText="1"/>
    </xf>
    <xf numFmtId="0" fontId="29" fillId="15" borderId="22" xfId="0" applyFont="1" applyFill="1" applyBorder="1" applyAlignment="1">
      <alignment horizontal="center" vertical="center" wrapText="1"/>
    </xf>
    <xf numFmtId="0" fontId="29" fillId="15" borderId="23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29" fillId="13" borderId="21" xfId="0" applyFont="1" applyFill="1" applyBorder="1" applyAlignment="1">
      <alignment horizontal="center" vertical="center" wrapText="1"/>
    </xf>
    <xf numFmtId="0" fontId="29" fillId="13" borderId="23" xfId="0" applyFont="1" applyFill="1" applyBorder="1" applyAlignment="1">
      <alignment horizontal="center" vertical="center" wrapText="1"/>
    </xf>
    <xf numFmtId="0" fontId="29" fillId="13" borderId="22" xfId="0" applyFont="1" applyFill="1" applyBorder="1" applyAlignment="1">
      <alignment horizontal="center" vertical="center" wrapText="1"/>
    </xf>
    <xf numFmtId="164" fontId="29" fillId="13" borderId="19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</cellXfs>
  <cellStyles count="6">
    <cellStyle name="Calculation" xfId="1" builtinId="22"/>
    <cellStyle name="Heading 1" xfId="2" builtinId="16"/>
    <cellStyle name="Heading 2" xfId="3" builtinId="17"/>
    <cellStyle name="Heading 3" xfId="4" builtinId="18"/>
    <cellStyle name="Normal" xfId="0" builtinId="0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opLeftCell="A13" zoomScale="110" zoomScaleNormal="110" zoomScaleSheetLayoutView="90" workbookViewId="0">
      <selection activeCell="F22" sqref="F22"/>
    </sheetView>
  </sheetViews>
  <sheetFormatPr defaultRowHeight="15"/>
  <cols>
    <col min="1" max="1" width="6.28515625" style="4" customWidth="1"/>
    <col min="2" max="2" width="27.42578125" style="4" customWidth="1"/>
    <col min="3" max="3" width="3.85546875" style="4" customWidth="1"/>
    <col min="4" max="4" width="4.85546875" style="4" customWidth="1"/>
    <col min="5" max="6" width="3.85546875" style="4" customWidth="1"/>
    <col min="7" max="7" width="7.42578125" style="4" customWidth="1"/>
    <col min="8" max="8" width="5.28515625" style="24" customWidth="1"/>
    <col min="9" max="9" width="7.85546875" style="4" customWidth="1"/>
    <col min="10" max="10" width="29.140625" style="4" customWidth="1"/>
    <col min="11" max="11" width="4.5703125" style="4" customWidth="1"/>
    <col min="12" max="12" width="4" style="4" customWidth="1"/>
    <col min="13" max="13" width="4.42578125" style="4" customWidth="1"/>
    <col min="14" max="14" width="4" style="4" customWidth="1"/>
    <col min="15" max="15" width="7.140625" style="4" customWidth="1"/>
    <col min="16" max="16" width="4.85546875" style="4" customWidth="1"/>
    <col min="17" max="17" width="9.140625" style="4"/>
    <col min="18" max="18" width="17.7109375" style="4" customWidth="1"/>
    <col min="19" max="16384" width="9.140625" style="4"/>
  </cols>
  <sheetData>
    <row r="1" spans="1:25" ht="26.25" customHeight="1">
      <c r="A1" s="214" t="s">
        <v>112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1:25" ht="18.75" customHeight="1">
      <c r="A2" s="215" t="s">
        <v>113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25" ht="29.25" customHeight="1">
      <c r="A3" s="216" t="s">
        <v>114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25" ht="15.75" customHeight="1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25" ht="15.75" customHeight="1" thickBot="1">
      <c r="A5" s="37"/>
      <c r="B5" s="37"/>
      <c r="C5" s="37"/>
      <c r="D5" s="37"/>
      <c r="E5" s="37"/>
      <c r="F5" s="37"/>
      <c r="G5" s="37"/>
      <c r="H5" s="38"/>
      <c r="I5" s="37"/>
      <c r="J5" s="37"/>
      <c r="K5" s="37"/>
      <c r="L5" s="37"/>
      <c r="M5" s="37"/>
      <c r="N5" s="37"/>
      <c r="O5" s="37"/>
    </row>
    <row r="6" spans="1:25" ht="16.5" thickBot="1">
      <c r="A6" s="210" t="s">
        <v>0</v>
      </c>
      <c r="B6" s="211"/>
      <c r="C6" s="211"/>
      <c r="D6" s="211"/>
      <c r="E6" s="211"/>
      <c r="F6" s="211"/>
      <c r="G6" s="212"/>
      <c r="H6" s="5"/>
      <c r="I6" s="210" t="s">
        <v>19</v>
      </c>
      <c r="J6" s="211"/>
      <c r="K6" s="211"/>
      <c r="L6" s="211"/>
      <c r="M6" s="211"/>
      <c r="N6" s="211"/>
      <c r="O6" s="211"/>
      <c r="P6" s="6"/>
    </row>
    <row r="7" spans="1:25" ht="16.5" thickBot="1">
      <c r="A7" s="7" t="s">
        <v>2</v>
      </c>
      <c r="B7" s="8" t="s">
        <v>3</v>
      </c>
      <c r="C7" s="8" t="s">
        <v>4</v>
      </c>
      <c r="D7" s="8" t="s">
        <v>5</v>
      </c>
      <c r="E7" s="8" t="s">
        <v>6</v>
      </c>
      <c r="F7" s="8" t="s">
        <v>117</v>
      </c>
      <c r="G7" s="10" t="s">
        <v>1</v>
      </c>
      <c r="H7" s="5"/>
      <c r="I7" s="9" t="s">
        <v>2</v>
      </c>
      <c r="J7" s="9" t="s">
        <v>3</v>
      </c>
      <c r="K7" s="9" t="s">
        <v>4</v>
      </c>
      <c r="L7" s="9" t="s">
        <v>5</v>
      </c>
      <c r="M7" s="9" t="s">
        <v>6</v>
      </c>
      <c r="N7" s="9" t="s">
        <v>117</v>
      </c>
      <c r="O7" s="10" t="s">
        <v>1</v>
      </c>
    </row>
    <row r="8" spans="1:25" ht="16.5" thickBot="1">
      <c r="A8" s="51" t="s">
        <v>231</v>
      </c>
      <c r="B8" s="52" t="s">
        <v>7</v>
      </c>
      <c r="C8" s="53">
        <v>3</v>
      </c>
      <c r="D8" s="53">
        <v>0</v>
      </c>
      <c r="E8" s="53">
        <v>3</v>
      </c>
      <c r="F8" s="53">
        <v>3</v>
      </c>
      <c r="G8" s="51"/>
      <c r="H8" s="12"/>
      <c r="I8" s="1" t="s">
        <v>236</v>
      </c>
      <c r="J8" s="3" t="s">
        <v>13</v>
      </c>
      <c r="K8" s="11">
        <v>2</v>
      </c>
      <c r="L8" s="11">
        <v>0</v>
      </c>
      <c r="M8" s="11">
        <v>2</v>
      </c>
      <c r="N8" s="11">
        <v>2</v>
      </c>
      <c r="O8" s="1"/>
      <c r="U8" s="99"/>
    </row>
    <row r="9" spans="1:25" ht="16.5" thickBot="1">
      <c r="A9" s="51" t="s">
        <v>232</v>
      </c>
      <c r="B9" s="52" t="s">
        <v>8</v>
      </c>
      <c r="C9" s="53">
        <v>0</v>
      </c>
      <c r="D9" s="53">
        <v>1</v>
      </c>
      <c r="E9" s="53">
        <v>1</v>
      </c>
      <c r="F9" s="53">
        <v>3</v>
      </c>
      <c r="G9" s="51"/>
      <c r="H9" s="12"/>
      <c r="I9" s="1" t="s">
        <v>237</v>
      </c>
      <c r="J9" s="3" t="s">
        <v>14</v>
      </c>
      <c r="K9" s="11">
        <v>0</v>
      </c>
      <c r="L9" s="11">
        <v>1</v>
      </c>
      <c r="M9" s="11">
        <v>1</v>
      </c>
      <c r="N9" s="11">
        <v>3</v>
      </c>
      <c r="O9" s="1"/>
      <c r="R9" s="103" t="s">
        <v>233</v>
      </c>
      <c r="S9" s="4">
        <f>SUM(E8:E13,M10:M11,E21:E22,E26:E27,M21,M26:M27)</f>
        <v>29</v>
      </c>
      <c r="V9" s="4" t="s">
        <v>184</v>
      </c>
      <c r="W9" s="4" t="s">
        <v>2</v>
      </c>
      <c r="X9" s="4" t="s">
        <v>185</v>
      </c>
      <c r="Y9" s="4" t="s">
        <v>186</v>
      </c>
    </row>
    <row r="10" spans="1:25" ht="16.5" thickBot="1">
      <c r="A10" s="51" t="s">
        <v>131</v>
      </c>
      <c r="B10" s="52" t="s">
        <v>33</v>
      </c>
      <c r="C10" s="53">
        <v>2</v>
      </c>
      <c r="D10" s="53">
        <v>0</v>
      </c>
      <c r="E10" s="53">
        <v>2</v>
      </c>
      <c r="F10" s="53">
        <v>2</v>
      </c>
      <c r="G10" s="51"/>
      <c r="H10" s="12"/>
      <c r="I10" s="54" t="s">
        <v>20</v>
      </c>
      <c r="J10" s="55" t="s">
        <v>21</v>
      </c>
      <c r="K10" s="56">
        <v>2</v>
      </c>
      <c r="L10" s="56">
        <v>0</v>
      </c>
      <c r="M10" s="56">
        <v>2</v>
      </c>
      <c r="N10" s="56">
        <v>2</v>
      </c>
      <c r="O10" s="54"/>
      <c r="R10" s="104" t="s">
        <v>171</v>
      </c>
      <c r="S10" s="4">
        <f>SUM(E24:E25,M22:M23,M35,M36:M40,E39:E40)</f>
        <v>24</v>
      </c>
      <c r="V10" s="4" t="s">
        <v>187</v>
      </c>
      <c r="W10" s="4" t="s">
        <v>175</v>
      </c>
      <c r="X10" s="4" t="s">
        <v>188</v>
      </c>
      <c r="Y10" s="4">
        <v>0</v>
      </c>
    </row>
    <row r="11" spans="1:25" ht="16.5" thickBot="1">
      <c r="A11" s="54" t="s">
        <v>132</v>
      </c>
      <c r="B11" s="52" t="s">
        <v>34</v>
      </c>
      <c r="C11" s="53">
        <v>0</v>
      </c>
      <c r="D11" s="53">
        <v>1</v>
      </c>
      <c r="E11" s="53">
        <v>1</v>
      </c>
      <c r="F11" s="53">
        <v>3</v>
      </c>
      <c r="G11" s="51"/>
      <c r="H11" s="12"/>
      <c r="I11" s="51" t="s">
        <v>22</v>
      </c>
      <c r="J11" s="52" t="s">
        <v>23</v>
      </c>
      <c r="K11" s="53">
        <v>0</v>
      </c>
      <c r="L11" s="53">
        <v>2</v>
      </c>
      <c r="M11" s="53">
        <v>2</v>
      </c>
      <c r="N11" s="53">
        <v>6</v>
      </c>
      <c r="O11" s="51"/>
      <c r="R11" s="105" t="s">
        <v>172</v>
      </c>
      <c r="S11" s="4">
        <f>SUM(E35:E38,E41,E49:E52,M48:M52)</f>
        <v>30</v>
      </c>
      <c r="X11" s="4" t="s">
        <v>189</v>
      </c>
      <c r="Y11" s="4">
        <v>1</v>
      </c>
    </row>
    <row r="12" spans="1:25" ht="16.5" thickBot="1">
      <c r="A12" s="51" t="s">
        <v>9</v>
      </c>
      <c r="B12" s="52" t="s">
        <v>10</v>
      </c>
      <c r="C12" s="53">
        <v>1</v>
      </c>
      <c r="D12" s="53">
        <v>0</v>
      </c>
      <c r="E12" s="53">
        <v>1</v>
      </c>
      <c r="F12" s="53">
        <v>1</v>
      </c>
      <c r="G12" s="51"/>
      <c r="H12" s="12"/>
      <c r="I12" s="100" t="s">
        <v>240</v>
      </c>
      <c r="J12" s="101" t="s">
        <v>25</v>
      </c>
      <c r="K12" s="102">
        <v>2</v>
      </c>
      <c r="L12" s="102">
        <v>0</v>
      </c>
      <c r="M12" s="102">
        <v>2</v>
      </c>
      <c r="N12" s="102">
        <v>2</v>
      </c>
      <c r="O12" s="100"/>
      <c r="R12" s="106" t="s">
        <v>173</v>
      </c>
      <c r="S12" s="4">
        <f>SUM(E16,M15:M16,M29:M30,E28,M24:M25)</f>
        <v>17</v>
      </c>
      <c r="X12" s="4" t="s">
        <v>190</v>
      </c>
      <c r="Y12" s="4">
        <v>2</v>
      </c>
    </row>
    <row r="13" spans="1:25" ht="16.5" thickBot="1">
      <c r="A13" s="51" t="s">
        <v>11</v>
      </c>
      <c r="B13" s="52" t="s">
        <v>12</v>
      </c>
      <c r="C13" s="53">
        <v>0</v>
      </c>
      <c r="D13" s="53">
        <v>2</v>
      </c>
      <c r="E13" s="53">
        <v>2</v>
      </c>
      <c r="F13" s="53">
        <v>6</v>
      </c>
      <c r="G13" s="51"/>
      <c r="H13" s="12"/>
      <c r="I13" s="100" t="s">
        <v>241</v>
      </c>
      <c r="J13" s="101" t="s">
        <v>26</v>
      </c>
      <c r="K13" s="102">
        <v>0</v>
      </c>
      <c r="L13" s="102">
        <v>1</v>
      </c>
      <c r="M13" s="102">
        <v>1</v>
      </c>
      <c r="N13" s="102">
        <v>3</v>
      </c>
      <c r="O13" s="100"/>
      <c r="R13" s="107" t="s">
        <v>175</v>
      </c>
      <c r="S13" s="4">
        <f>SUM(E14:E15,M14,E23,M28,E54)</f>
        <v>13</v>
      </c>
      <c r="V13" s="4" t="s">
        <v>169</v>
      </c>
      <c r="W13" s="4" t="s">
        <v>191</v>
      </c>
      <c r="X13" s="4" t="s">
        <v>192</v>
      </c>
      <c r="Y13" s="4">
        <v>0</v>
      </c>
    </row>
    <row r="14" spans="1:25" s="15" customFormat="1" ht="23.25" customHeight="1" thickBot="1">
      <c r="A14" s="84" t="s">
        <v>157</v>
      </c>
      <c r="B14" s="85" t="s">
        <v>15</v>
      </c>
      <c r="C14" s="86">
        <v>2</v>
      </c>
      <c r="D14" s="86">
        <v>0</v>
      </c>
      <c r="E14" s="86">
        <v>2</v>
      </c>
      <c r="F14" s="86">
        <v>2</v>
      </c>
      <c r="G14" s="84"/>
      <c r="H14" s="14"/>
      <c r="I14" s="87" t="s">
        <v>120</v>
      </c>
      <c r="J14" s="85" t="s">
        <v>27</v>
      </c>
      <c r="K14" s="86">
        <v>2</v>
      </c>
      <c r="L14" s="86">
        <v>0</v>
      </c>
      <c r="M14" s="86">
        <v>2</v>
      </c>
      <c r="N14" s="86">
        <v>2</v>
      </c>
      <c r="O14" s="84"/>
      <c r="R14" s="108" t="s">
        <v>176</v>
      </c>
      <c r="S14" s="15">
        <f>SUM(E42,M41:M42,E48,E47,M47)</f>
        <v>11</v>
      </c>
      <c r="V14" s="15" t="s">
        <v>193</v>
      </c>
      <c r="W14" s="15" t="s">
        <v>173</v>
      </c>
      <c r="X14" s="15" t="s">
        <v>194</v>
      </c>
      <c r="Y14" s="15">
        <v>0</v>
      </c>
    </row>
    <row r="15" spans="1:25" ht="23.25" thickBot="1">
      <c r="A15" s="84" t="s">
        <v>239</v>
      </c>
      <c r="B15" s="85" t="s">
        <v>16</v>
      </c>
      <c r="C15" s="86">
        <v>2</v>
      </c>
      <c r="D15" s="86">
        <v>0</v>
      </c>
      <c r="E15" s="86">
        <v>2</v>
      </c>
      <c r="F15" s="86">
        <v>2</v>
      </c>
      <c r="G15" s="84"/>
      <c r="H15" s="12"/>
      <c r="I15" s="74" t="s">
        <v>234</v>
      </c>
      <c r="J15" s="80" t="s">
        <v>28</v>
      </c>
      <c r="K15" s="79">
        <v>3</v>
      </c>
      <c r="L15" s="79">
        <v>0</v>
      </c>
      <c r="M15" s="79">
        <v>3</v>
      </c>
      <c r="N15" s="79">
        <v>3</v>
      </c>
      <c r="O15" s="77" t="str">
        <f>A16</f>
        <v>NS128</v>
      </c>
      <c r="R15" s="109" t="s">
        <v>177</v>
      </c>
      <c r="S15" s="4">
        <f>M12+M13</f>
        <v>3</v>
      </c>
      <c r="X15" s="4" t="s">
        <v>195</v>
      </c>
      <c r="Y15" s="4">
        <v>1</v>
      </c>
    </row>
    <row r="16" spans="1:25" ht="16.5" thickBot="1">
      <c r="A16" s="74" t="s">
        <v>235</v>
      </c>
      <c r="B16" s="75" t="s">
        <v>17</v>
      </c>
      <c r="C16" s="76">
        <v>3</v>
      </c>
      <c r="D16" s="76">
        <v>0</v>
      </c>
      <c r="E16" s="76">
        <v>3</v>
      </c>
      <c r="F16" s="76">
        <v>3</v>
      </c>
      <c r="G16" s="74"/>
      <c r="H16" s="12"/>
      <c r="I16" s="77" t="s">
        <v>174</v>
      </c>
      <c r="J16" s="78" t="s">
        <v>24</v>
      </c>
      <c r="K16" s="79">
        <v>2</v>
      </c>
      <c r="L16" s="79">
        <v>0</v>
      </c>
      <c r="M16" s="79">
        <v>2</v>
      </c>
      <c r="N16" s="79">
        <v>2</v>
      </c>
      <c r="O16" s="77"/>
      <c r="R16" s="110" t="s">
        <v>178</v>
      </c>
      <c r="S16" s="4">
        <f>M8+M9</f>
        <v>3</v>
      </c>
      <c r="X16" s="4" t="s">
        <v>196</v>
      </c>
      <c r="Y16" s="4">
        <v>2</v>
      </c>
    </row>
    <row r="17" spans="1:25" ht="16.5" customHeight="1" thickBot="1">
      <c r="A17" s="16" t="s">
        <v>18</v>
      </c>
      <c r="B17" s="17"/>
      <c r="C17" s="13">
        <f>SUM(C8:C16)</f>
        <v>13</v>
      </c>
      <c r="D17" s="13">
        <f>SUM(D8:D16)</f>
        <v>4</v>
      </c>
      <c r="E17" s="13">
        <f>SUM(E8:E16)</f>
        <v>17</v>
      </c>
      <c r="F17" s="13">
        <f>SUM(F8:F16)</f>
        <v>25</v>
      </c>
      <c r="G17" s="2"/>
      <c r="H17" s="12"/>
      <c r="I17" s="18" t="s">
        <v>18</v>
      </c>
      <c r="J17" s="3"/>
      <c r="K17" s="11">
        <f>SUM(K8:K16)</f>
        <v>13</v>
      </c>
      <c r="L17" s="11">
        <f>SUM(L8:L16)</f>
        <v>4</v>
      </c>
      <c r="M17" s="11">
        <f>SUM(M8:M16)</f>
        <v>17</v>
      </c>
      <c r="N17" s="11">
        <f>SUM(N8:N16)</f>
        <v>25</v>
      </c>
      <c r="O17" s="1"/>
      <c r="R17" s="110" t="s">
        <v>179</v>
      </c>
      <c r="S17" s="4">
        <f>E53+M53</f>
        <v>6</v>
      </c>
      <c r="X17" s="4" t="s">
        <v>197</v>
      </c>
      <c r="Y17" s="4">
        <v>3</v>
      </c>
    </row>
    <row r="18" spans="1:25" ht="16.5" thickBot="1">
      <c r="A18" s="19"/>
      <c r="B18" s="20"/>
      <c r="C18" s="21"/>
      <c r="D18" s="21"/>
      <c r="E18" s="21"/>
      <c r="F18" s="22"/>
      <c r="G18" s="24"/>
      <c r="H18" s="33"/>
      <c r="I18" s="24"/>
      <c r="J18" s="24"/>
      <c r="K18" s="24"/>
      <c r="L18" s="24"/>
      <c r="M18" s="24"/>
      <c r="N18" s="24"/>
      <c r="O18" s="24"/>
      <c r="S18" s="4">
        <f>SUM(S9:S17)</f>
        <v>136</v>
      </c>
      <c r="X18" s="4" t="s">
        <v>198</v>
      </c>
      <c r="Y18" s="4">
        <v>4</v>
      </c>
    </row>
    <row r="19" spans="1:25" ht="16.5" thickBot="1">
      <c r="A19" s="210" t="s">
        <v>30</v>
      </c>
      <c r="B19" s="211"/>
      <c r="C19" s="211"/>
      <c r="D19" s="211"/>
      <c r="E19" s="211"/>
      <c r="F19" s="211"/>
      <c r="G19" s="212"/>
      <c r="H19" s="25"/>
      <c r="I19" s="211" t="s">
        <v>40</v>
      </c>
      <c r="J19" s="211"/>
      <c r="K19" s="211"/>
      <c r="L19" s="211"/>
      <c r="M19" s="211"/>
      <c r="N19" s="211"/>
      <c r="O19" s="211"/>
      <c r="P19" s="6"/>
      <c r="R19" s="4" t="s">
        <v>180</v>
      </c>
      <c r="S19" s="4">
        <f>S9+S10+S11+S15+S16+S17</f>
        <v>95</v>
      </c>
      <c r="T19" s="129">
        <f>S19/S18</f>
        <v>0.69852941176470584</v>
      </c>
      <c r="V19" s="4" t="s">
        <v>199</v>
      </c>
      <c r="W19" s="4" t="s">
        <v>200</v>
      </c>
      <c r="X19" s="4" t="s">
        <v>201</v>
      </c>
      <c r="Y19" s="4">
        <v>0</v>
      </c>
    </row>
    <row r="20" spans="1:25" ht="15.75" thickBot="1">
      <c r="A20" s="7" t="s">
        <v>2</v>
      </c>
      <c r="B20" s="8" t="s">
        <v>3</v>
      </c>
      <c r="C20" s="8" t="s">
        <v>4</v>
      </c>
      <c r="D20" s="8" t="s">
        <v>5</v>
      </c>
      <c r="E20" s="8" t="s">
        <v>6</v>
      </c>
      <c r="F20" s="8" t="s">
        <v>117</v>
      </c>
      <c r="G20" s="7" t="s">
        <v>1</v>
      </c>
      <c r="H20" s="25"/>
      <c r="I20" s="7" t="s">
        <v>2</v>
      </c>
      <c r="J20" s="8" t="s">
        <v>3</v>
      </c>
      <c r="K20" s="8" t="s">
        <v>4</v>
      </c>
      <c r="L20" s="8" t="s">
        <v>5</v>
      </c>
      <c r="M20" s="8" t="s">
        <v>6</v>
      </c>
      <c r="N20" s="8" t="s">
        <v>117</v>
      </c>
      <c r="O20" s="7" t="s">
        <v>1</v>
      </c>
      <c r="R20" s="4" t="s">
        <v>181</v>
      </c>
      <c r="S20" s="4">
        <f>S12+S13+S14</f>
        <v>41</v>
      </c>
      <c r="T20" s="111">
        <f>S20/S18</f>
        <v>0.3014705882352941</v>
      </c>
      <c r="X20" s="4" t="s">
        <v>202</v>
      </c>
      <c r="Y20" s="4">
        <v>1</v>
      </c>
    </row>
    <row r="21" spans="1:25" ht="16.5" customHeight="1" thickBot="1">
      <c r="A21" s="54" t="s">
        <v>106</v>
      </c>
      <c r="B21" s="52" t="s">
        <v>31</v>
      </c>
      <c r="C21" s="53">
        <v>3</v>
      </c>
      <c r="D21" s="53">
        <v>0</v>
      </c>
      <c r="E21" s="53">
        <v>3</v>
      </c>
      <c r="F21" s="53">
        <v>3</v>
      </c>
      <c r="G21" s="51" t="s">
        <v>231</v>
      </c>
      <c r="H21" s="26"/>
      <c r="I21" s="51" t="s">
        <v>41</v>
      </c>
      <c r="J21" s="52" t="s">
        <v>42</v>
      </c>
      <c r="K21" s="53">
        <v>3</v>
      </c>
      <c r="L21" s="53">
        <v>0</v>
      </c>
      <c r="M21" s="53">
        <v>3</v>
      </c>
      <c r="N21" s="53">
        <v>3</v>
      </c>
      <c r="O21" s="51" t="s">
        <v>231</v>
      </c>
      <c r="X21" s="4" t="s">
        <v>203</v>
      </c>
      <c r="Y21" s="4">
        <v>2</v>
      </c>
    </row>
    <row r="22" spans="1:25" ht="15.75" thickBot="1">
      <c r="A22" s="57" t="s">
        <v>107</v>
      </c>
      <c r="B22" s="52" t="s">
        <v>32</v>
      </c>
      <c r="C22" s="53">
        <v>0</v>
      </c>
      <c r="D22" s="53">
        <v>1</v>
      </c>
      <c r="E22" s="53">
        <v>1</v>
      </c>
      <c r="F22" s="53">
        <v>3</v>
      </c>
      <c r="G22" s="51" t="s">
        <v>232</v>
      </c>
      <c r="H22" s="26"/>
      <c r="I22" s="58" t="s">
        <v>43</v>
      </c>
      <c r="J22" s="59" t="s">
        <v>44</v>
      </c>
      <c r="K22" s="60">
        <v>1</v>
      </c>
      <c r="L22" s="60">
        <v>0</v>
      </c>
      <c r="M22" s="60">
        <v>1</v>
      </c>
      <c r="N22" s="60">
        <v>1</v>
      </c>
      <c r="O22" s="58" t="s">
        <v>9</v>
      </c>
      <c r="V22" s="4" t="s">
        <v>147</v>
      </c>
      <c r="W22" s="4" t="s">
        <v>170</v>
      </c>
      <c r="X22" s="4" t="s">
        <v>204</v>
      </c>
      <c r="Y22" s="4">
        <v>0</v>
      </c>
    </row>
    <row r="23" spans="1:25" ht="15.75" thickBot="1">
      <c r="A23" s="88" t="s">
        <v>163</v>
      </c>
      <c r="B23" s="85" t="s">
        <v>29</v>
      </c>
      <c r="C23" s="86">
        <v>3</v>
      </c>
      <c r="D23" s="86">
        <v>0</v>
      </c>
      <c r="E23" s="86">
        <v>3</v>
      </c>
      <c r="F23" s="86">
        <v>3</v>
      </c>
      <c r="G23" s="84"/>
      <c r="H23" s="26"/>
      <c r="I23" s="58" t="s">
        <v>45</v>
      </c>
      <c r="J23" s="59" t="s">
        <v>46</v>
      </c>
      <c r="K23" s="60">
        <v>0</v>
      </c>
      <c r="L23" s="60">
        <v>2</v>
      </c>
      <c r="M23" s="60">
        <v>2</v>
      </c>
      <c r="N23" s="60">
        <v>6</v>
      </c>
      <c r="O23" s="58" t="s">
        <v>11</v>
      </c>
      <c r="X23" s="4" t="s">
        <v>205</v>
      </c>
      <c r="Y23" s="4">
        <v>1</v>
      </c>
    </row>
    <row r="24" spans="1:25" ht="15.75" thickBot="1">
      <c r="A24" s="58" t="s">
        <v>35</v>
      </c>
      <c r="B24" s="59" t="s">
        <v>36</v>
      </c>
      <c r="C24" s="60">
        <v>2</v>
      </c>
      <c r="D24" s="60">
        <v>0</v>
      </c>
      <c r="E24" s="60">
        <v>2</v>
      </c>
      <c r="F24" s="60">
        <v>2</v>
      </c>
      <c r="G24" s="58" t="s">
        <v>20</v>
      </c>
      <c r="H24" s="27"/>
      <c r="I24" s="75" t="s">
        <v>182</v>
      </c>
      <c r="J24" s="75" t="s">
        <v>136</v>
      </c>
      <c r="K24" s="76">
        <v>2</v>
      </c>
      <c r="L24" s="76">
        <v>0</v>
      </c>
      <c r="M24" s="76">
        <v>2</v>
      </c>
      <c r="N24" s="76">
        <v>2</v>
      </c>
      <c r="O24" s="75"/>
      <c r="X24" s="4" t="s">
        <v>206</v>
      </c>
      <c r="Y24" s="4">
        <v>2</v>
      </c>
    </row>
    <row r="25" spans="1:25" ht="15.75" thickBot="1">
      <c r="A25" s="58" t="s">
        <v>37</v>
      </c>
      <c r="B25" s="59" t="s">
        <v>38</v>
      </c>
      <c r="C25" s="60">
        <v>0</v>
      </c>
      <c r="D25" s="60">
        <v>1</v>
      </c>
      <c r="E25" s="60">
        <v>1</v>
      </c>
      <c r="F25" s="60">
        <v>3</v>
      </c>
      <c r="G25" s="58" t="s">
        <v>22</v>
      </c>
      <c r="H25" s="26"/>
      <c r="I25" s="75" t="s">
        <v>183</v>
      </c>
      <c r="J25" s="75" t="s">
        <v>137</v>
      </c>
      <c r="K25" s="76">
        <v>0</v>
      </c>
      <c r="L25" s="76">
        <v>1</v>
      </c>
      <c r="M25" s="76">
        <v>1</v>
      </c>
      <c r="N25" s="76">
        <v>3</v>
      </c>
      <c r="O25" s="75"/>
      <c r="X25" s="4" t="s">
        <v>207</v>
      </c>
      <c r="Y25" s="4">
        <v>3</v>
      </c>
    </row>
    <row r="26" spans="1:25" ht="15.75" thickBot="1">
      <c r="A26" s="54" t="s">
        <v>39</v>
      </c>
      <c r="B26" s="52" t="s">
        <v>124</v>
      </c>
      <c r="C26" s="53">
        <v>3</v>
      </c>
      <c r="D26" s="53">
        <v>0</v>
      </c>
      <c r="E26" s="53">
        <v>3</v>
      </c>
      <c r="F26" s="53">
        <v>3</v>
      </c>
      <c r="G26" s="51"/>
      <c r="H26" s="26"/>
      <c r="I26" s="51" t="s">
        <v>47</v>
      </c>
      <c r="J26" s="52" t="s">
        <v>48</v>
      </c>
      <c r="K26" s="53">
        <v>3</v>
      </c>
      <c r="L26" s="53">
        <v>0</v>
      </c>
      <c r="M26" s="53">
        <v>3</v>
      </c>
      <c r="N26" s="53">
        <v>3</v>
      </c>
      <c r="O26" s="51"/>
      <c r="X26" s="4" t="s">
        <v>208</v>
      </c>
      <c r="Y26" s="4">
        <v>4</v>
      </c>
    </row>
    <row r="27" spans="1:25" ht="16.5" customHeight="1" thickBot="1">
      <c r="A27" s="54" t="s">
        <v>116</v>
      </c>
      <c r="B27" s="52" t="s">
        <v>53</v>
      </c>
      <c r="C27" s="53">
        <v>0</v>
      </c>
      <c r="D27" s="53">
        <v>1</v>
      </c>
      <c r="E27" s="53">
        <v>1</v>
      </c>
      <c r="F27" s="53">
        <v>3</v>
      </c>
      <c r="G27" s="51"/>
      <c r="H27" s="28"/>
      <c r="I27" s="51" t="s">
        <v>49</v>
      </c>
      <c r="J27" s="52" t="s">
        <v>50</v>
      </c>
      <c r="K27" s="53">
        <v>0</v>
      </c>
      <c r="L27" s="53">
        <v>1</v>
      </c>
      <c r="M27" s="53">
        <v>1</v>
      </c>
      <c r="N27" s="53">
        <v>3</v>
      </c>
      <c r="O27" s="51"/>
      <c r="V27" s="4" t="s">
        <v>209</v>
      </c>
      <c r="W27" s="4" t="s">
        <v>210</v>
      </c>
      <c r="X27" s="4" t="s">
        <v>211</v>
      </c>
      <c r="Y27" s="4">
        <v>0</v>
      </c>
    </row>
    <row r="28" spans="1:25" ht="15.75" thickBot="1">
      <c r="A28" s="81" t="s">
        <v>164</v>
      </c>
      <c r="B28" s="82" t="s">
        <v>111</v>
      </c>
      <c r="C28" s="83">
        <v>3</v>
      </c>
      <c r="D28" s="83">
        <v>0</v>
      </c>
      <c r="E28" s="83">
        <v>3</v>
      </c>
      <c r="F28" s="83">
        <v>3</v>
      </c>
      <c r="G28" s="82" t="str">
        <f>A16</f>
        <v>NS128</v>
      </c>
      <c r="H28" s="28"/>
      <c r="I28" s="84" t="s">
        <v>165</v>
      </c>
      <c r="J28" s="85" t="s">
        <v>64</v>
      </c>
      <c r="K28" s="86">
        <v>2</v>
      </c>
      <c r="L28" s="86">
        <v>0</v>
      </c>
      <c r="M28" s="86">
        <v>2</v>
      </c>
      <c r="N28" s="86">
        <v>2</v>
      </c>
      <c r="O28" s="84"/>
      <c r="X28" s="4" t="s">
        <v>212</v>
      </c>
      <c r="Y28" s="4">
        <v>1</v>
      </c>
    </row>
    <row r="29" spans="1:25" ht="16.5" thickTop="1" thickBot="1">
      <c r="A29" s="18" t="s">
        <v>18</v>
      </c>
      <c r="B29" s="29"/>
      <c r="C29" s="11">
        <f>SUM(C21:C28)</f>
        <v>14</v>
      </c>
      <c r="D29" s="11">
        <f>SUM(D21:D28)</f>
        <v>3</v>
      </c>
      <c r="E29" s="11">
        <f>SUM(E21:E28)</f>
        <v>17</v>
      </c>
      <c r="F29" s="11">
        <f>SUM(F21:F28)</f>
        <v>23</v>
      </c>
      <c r="G29" s="1"/>
      <c r="H29" s="28"/>
      <c r="I29" s="77" t="s">
        <v>166</v>
      </c>
      <c r="J29" s="78" t="s">
        <v>54</v>
      </c>
      <c r="K29" s="79">
        <v>2</v>
      </c>
      <c r="L29" s="79">
        <v>0</v>
      </c>
      <c r="M29" s="79">
        <v>2</v>
      </c>
      <c r="N29" s="79">
        <v>2</v>
      </c>
      <c r="O29" s="77" t="str">
        <f>I15</f>
        <v>NS151</v>
      </c>
      <c r="X29" s="4" t="s">
        <v>213</v>
      </c>
      <c r="Y29" s="4">
        <v>2</v>
      </c>
    </row>
    <row r="30" spans="1:25" ht="15.75" thickBot="1">
      <c r="A30" s="24"/>
      <c r="B30" s="24"/>
      <c r="C30" s="24"/>
      <c r="D30" s="24"/>
      <c r="E30" s="24"/>
      <c r="F30" s="24"/>
      <c r="G30" s="24"/>
      <c r="I30" s="77" t="s">
        <v>167</v>
      </c>
      <c r="J30" s="78" t="s">
        <v>168</v>
      </c>
      <c r="K30" s="79">
        <v>0</v>
      </c>
      <c r="L30" s="79">
        <v>1</v>
      </c>
      <c r="M30" s="79">
        <v>1</v>
      </c>
      <c r="N30" s="79">
        <v>3</v>
      </c>
      <c r="O30" s="77"/>
      <c r="X30" s="4" t="s">
        <v>214</v>
      </c>
      <c r="Y30" s="4">
        <v>4</v>
      </c>
    </row>
    <row r="31" spans="1:25" ht="15.75" thickBot="1">
      <c r="A31" s="24"/>
      <c r="B31" s="24"/>
      <c r="C31" s="24"/>
      <c r="D31" s="24"/>
      <c r="E31" s="24"/>
      <c r="F31" s="24"/>
      <c r="G31" s="24"/>
      <c r="I31" s="18" t="s">
        <v>18</v>
      </c>
      <c r="J31" s="29"/>
      <c r="K31" s="11">
        <f>SUM(K21:K30)</f>
        <v>13</v>
      </c>
      <c r="L31" s="11">
        <f>SUM(L21:L30)</f>
        <v>5</v>
      </c>
      <c r="M31" s="11">
        <f>SUM(M21:M30)</f>
        <v>18</v>
      </c>
      <c r="N31" s="11">
        <f>SUM(N21:N30)</f>
        <v>28</v>
      </c>
      <c r="O31" s="1"/>
      <c r="X31" s="4" t="s">
        <v>215</v>
      </c>
      <c r="Y31" s="4">
        <v>5</v>
      </c>
    </row>
    <row r="32" spans="1:25" ht="15.75" thickBot="1">
      <c r="A32" s="24"/>
      <c r="B32" s="24"/>
      <c r="C32" s="24"/>
      <c r="D32" s="24"/>
      <c r="E32" s="24"/>
      <c r="F32" s="24"/>
      <c r="G32" s="24"/>
      <c r="I32" s="24"/>
      <c r="J32" s="24"/>
      <c r="K32" s="24"/>
      <c r="L32" s="24"/>
      <c r="M32" s="24"/>
      <c r="N32" s="24"/>
      <c r="O32" s="24"/>
      <c r="X32" s="4" t="s">
        <v>216</v>
      </c>
      <c r="Y32" s="4">
        <v>6</v>
      </c>
    </row>
    <row r="33" spans="1:25" ht="16.5" customHeight="1" thickBot="1">
      <c r="A33" s="210" t="s">
        <v>55</v>
      </c>
      <c r="B33" s="211"/>
      <c r="C33" s="211"/>
      <c r="D33" s="211"/>
      <c r="E33" s="211"/>
      <c r="F33" s="211"/>
      <c r="G33" s="212"/>
      <c r="H33" s="26"/>
      <c r="I33" s="210" t="s">
        <v>65</v>
      </c>
      <c r="J33" s="211"/>
      <c r="K33" s="211"/>
      <c r="L33" s="211"/>
      <c r="M33" s="211"/>
      <c r="N33" s="211"/>
      <c r="O33" s="211"/>
      <c r="X33" s="4" t="s">
        <v>217</v>
      </c>
      <c r="Y33" s="4">
        <v>7</v>
      </c>
    </row>
    <row r="34" spans="1:25" ht="15.75" thickBot="1">
      <c r="A34" s="7" t="s">
        <v>2</v>
      </c>
      <c r="B34" s="8" t="s">
        <v>3</v>
      </c>
      <c r="C34" s="8" t="s">
        <v>4</v>
      </c>
      <c r="D34" s="8" t="s">
        <v>5</v>
      </c>
      <c r="E34" s="8" t="s">
        <v>6</v>
      </c>
      <c r="F34" s="8" t="s">
        <v>117</v>
      </c>
      <c r="G34" s="7" t="s">
        <v>1</v>
      </c>
      <c r="H34" s="26"/>
      <c r="I34" s="7" t="s">
        <v>2</v>
      </c>
      <c r="J34" s="7" t="s">
        <v>3</v>
      </c>
      <c r="K34" s="8" t="s">
        <v>4</v>
      </c>
      <c r="L34" s="7" t="s">
        <v>5</v>
      </c>
      <c r="M34" s="8" t="s">
        <v>6</v>
      </c>
      <c r="N34" s="8" t="s">
        <v>117</v>
      </c>
      <c r="O34" s="7" t="s">
        <v>1</v>
      </c>
      <c r="X34" s="4" t="s">
        <v>218</v>
      </c>
      <c r="Y34" s="4">
        <v>9</v>
      </c>
    </row>
    <row r="35" spans="1:25" ht="15.75" thickBot="1">
      <c r="A35" s="69" t="s">
        <v>66</v>
      </c>
      <c r="B35" s="67" t="s">
        <v>56</v>
      </c>
      <c r="C35" s="68">
        <v>3</v>
      </c>
      <c r="D35" s="68">
        <v>0</v>
      </c>
      <c r="E35" s="68">
        <v>3</v>
      </c>
      <c r="F35" s="68">
        <v>3</v>
      </c>
      <c r="G35" s="67" t="s">
        <v>106</v>
      </c>
      <c r="H35" s="26"/>
      <c r="I35" s="58" t="s">
        <v>109</v>
      </c>
      <c r="J35" s="59" t="s">
        <v>67</v>
      </c>
      <c r="K35" s="60">
        <v>3</v>
      </c>
      <c r="L35" s="60">
        <v>0</v>
      </c>
      <c r="M35" s="60">
        <v>3</v>
      </c>
      <c r="N35" s="60">
        <v>3</v>
      </c>
      <c r="O35" s="58" t="s">
        <v>41</v>
      </c>
    </row>
    <row r="36" spans="1:25" ht="15.75" thickBot="1">
      <c r="A36" s="70" t="s">
        <v>108</v>
      </c>
      <c r="B36" s="67" t="s">
        <v>57</v>
      </c>
      <c r="C36" s="68">
        <v>0</v>
      </c>
      <c r="D36" s="68">
        <v>1</v>
      </c>
      <c r="E36" s="68">
        <v>1</v>
      </c>
      <c r="F36" s="68">
        <v>3</v>
      </c>
      <c r="G36" s="67" t="s">
        <v>107</v>
      </c>
      <c r="H36" s="26"/>
      <c r="I36" s="58" t="s">
        <v>72</v>
      </c>
      <c r="J36" s="59" t="s">
        <v>73</v>
      </c>
      <c r="K36" s="60">
        <v>3</v>
      </c>
      <c r="L36" s="60">
        <v>0</v>
      </c>
      <c r="M36" s="60">
        <v>3</v>
      </c>
      <c r="N36" s="60">
        <v>3</v>
      </c>
      <c r="O36" s="58"/>
    </row>
    <row r="37" spans="1:25" ht="15.75" thickBot="1">
      <c r="A37" s="69" t="s">
        <v>58</v>
      </c>
      <c r="B37" s="71" t="s">
        <v>59</v>
      </c>
      <c r="C37" s="72">
        <v>3</v>
      </c>
      <c r="D37" s="72">
        <v>0</v>
      </c>
      <c r="E37" s="72">
        <v>3</v>
      </c>
      <c r="F37" s="72">
        <v>3</v>
      </c>
      <c r="G37" s="69" t="s">
        <v>47</v>
      </c>
      <c r="H37" s="26"/>
      <c r="I37" s="58" t="s">
        <v>74</v>
      </c>
      <c r="J37" s="59" t="s">
        <v>75</v>
      </c>
      <c r="K37" s="60">
        <v>3</v>
      </c>
      <c r="L37" s="60">
        <v>0</v>
      </c>
      <c r="M37" s="60">
        <v>3</v>
      </c>
      <c r="N37" s="60">
        <v>3</v>
      </c>
      <c r="O37" s="58"/>
    </row>
    <row r="38" spans="1:25" ht="15.75" thickBot="1">
      <c r="A38" s="66" t="s">
        <v>60</v>
      </c>
      <c r="B38" s="67" t="s">
        <v>61</v>
      </c>
      <c r="C38" s="68">
        <v>0</v>
      </c>
      <c r="D38" s="68">
        <v>1</v>
      </c>
      <c r="E38" s="68">
        <v>1</v>
      </c>
      <c r="F38" s="68">
        <v>3</v>
      </c>
      <c r="G38" s="66" t="s">
        <v>49</v>
      </c>
      <c r="H38" s="27"/>
      <c r="I38" s="58" t="s">
        <v>76</v>
      </c>
      <c r="J38" s="59" t="s">
        <v>77</v>
      </c>
      <c r="K38" s="60">
        <v>0</v>
      </c>
      <c r="L38" s="60">
        <v>1</v>
      </c>
      <c r="M38" s="60">
        <v>1</v>
      </c>
      <c r="N38" s="60">
        <v>3</v>
      </c>
      <c r="O38" s="58"/>
    </row>
    <row r="39" spans="1:25" ht="15.75" thickBot="1">
      <c r="A39" s="62" t="s">
        <v>133</v>
      </c>
      <c r="B39" s="59" t="s">
        <v>125</v>
      </c>
      <c r="C39" s="60">
        <v>3</v>
      </c>
      <c r="D39" s="60">
        <v>0</v>
      </c>
      <c r="E39" s="60">
        <v>3</v>
      </c>
      <c r="F39" s="60">
        <v>3</v>
      </c>
      <c r="G39" s="58" t="s">
        <v>39</v>
      </c>
      <c r="H39" s="26"/>
      <c r="I39" s="58" t="s">
        <v>78</v>
      </c>
      <c r="J39" s="59" t="s">
        <v>128</v>
      </c>
      <c r="K39" s="60">
        <v>3</v>
      </c>
      <c r="L39" s="60">
        <v>0</v>
      </c>
      <c r="M39" s="60">
        <v>3</v>
      </c>
      <c r="N39" s="60">
        <v>3</v>
      </c>
      <c r="O39" s="58"/>
    </row>
    <row r="40" spans="1:25" ht="22.5" customHeight="1" thickBot="1">
      <c r="A40" s="63" t="s">
        <v>134</v>
      </c>
      <c r="B40" s="59" t="s">
        <v>126</v>
      </c>
      <c r="C40" s="60">
        <v>0</v>
      </c>
      <c r="D40" s="60">
        <v>1</v>
      </c>
      <c r="E40" s="60">
        <v>1</v>
      </c>
      <c r="F40" s="60">
        <v>3</v>
      </c>
      <c r="G40" s="58"/>
      <c r="H40" s="27"/>
      <c r="I40" s="61" t="s">
        <v>79</v>
      </c>
      <c r="J40" s="64" t="s">
        <v>129</v>
      </c>
      <c r="K40" s="65">
        <v>0</v>
      </c>
      <c r="L40" s="65">
        <v>1</v>
      </c>
      <c r="M40" s="65">
        <v>1</v>
      </c>
      <c r="N40" s="65">
        <v>3</v>
      </c>
      <c r="O40" s="61"/>
    </row>
    <row r="41" spans="1:25" ht="15.75" thickBot="1">
      <c r="A41" s="69" t="s">
        <v>62</v>
      </c>
      <c r="B41" s="71" t="s">
        <v>63</v>
      </c>
      <c r="C41" s="72">
        <v>3</v>
      </c>
      <c r="D41" s="72">
        <v>0</v>
      </c>
      <c r="E41" s="72">
        <v>3</v>
      </c>
      <c r="F41" s="72">
        <v>3</v>
      </c>
      <c r="G41" s="69"/>
      <c r="H41" s="26"/>
      <c r="I41" s="92" t="s">
        <v>223</v>
      </c>
      <c r="J41" s="93" t="s">
        <v>229</v>
      </c>
      <c r="K41" s="94">
        <v>3</v>
      </c>
      <c r="L41" s="94">
        <v>0</v>
      </c>
      <c r="M41" s="94">
        <v>3</v>
      </c>
      <c r="N41" s="94">
        <v>3</v>
      </c>
      <c r="O41" s="92"/>
    </row>
    <row r="42" spans="1:25" ht="23.25" thickBot="1">
      <c r="A42" s="95" t="s">
        <v>222</v>
      </c>
      <c r="B42" s="98" t="s">
        <v>123</v>
      </c>
      <c r="C42" s="97">
        <v>2</v>
      </c>
      <c r="D42" s="97">
        <v>0</v>
      </c>
      <c r="E42" s="97">
        <v>2</v>
      </c>
      <c r="F42" s="97">
        <v>2</v>
      </c>
      <c r="G42" s="95"/>
      <c r="I42" s="95" t="s">
        <v>224</v>
      </c>
      <c r="J42" s="96" t="s">
        <v>230</v>
      </c>
      <c r="K42" s="97">
        <v>0</v>
      </c>
      <c r="L42" s="97">
        <v>1</v>
      </c>
      <c r="M42" s="97">
        <v>1</v>
      </c>
      <c r="N42" s="97">
        <v>3</v>
      </c>
      <c r="O42" s="95"/>
      <c r="R42" s="4" t="s">
        <v>222</v>
      </c>
      <c r="S42" s="4" t="s">
        <v>225</v>
      </c>
    </row>
    <row r="43" spans="1:25" ht="16.5" thickBot="1">
      <c r="A43" s="18" t="s">
        <v>18</v>
      </c>
      <c r="B43" s="29"/>
      <c r="C43" s="11">
        <f>SUM(C35:C42)</f>
        <v>14</v>
      </c>
      <c r="D43" s="11">
        <f>SUM(D35:D42)</f>
        <v>3</v>
      </c>
      <c r="E43" s="11">
        <f>SUM(E35:E42)</f>
        <v>17</v>
      </c>
      <c r="F43" s="11">
        <f>SUM(F35:F42)</f>
        <v>23</v>
      </c>
      <c r="G43" s="1"/>
      <c r="H43" s="23"/>
      <c r="I43" s="18" t="s">
        <v>18</v>
      </c>
      <c r="J43" s="3"/>
      <c r="K43" s="11">
        <f>SUM(K35:K42)</f>
        <v>15</v>
      </c>
      <c r="L43" s="11">
        <f>SUM(L35:L42)</f>
        <v>3</v>
      </c>
      <c r="M43" s="11">
        <f>SUM(M35:M42)</f>
        <v>18</v>
      </c>
      <c r="N43" s="11">
        <f>SUM(N35:N42)</f>
        <v>24</v>
      </c>
      <c r="O43" s="1"/>
      <c r="R43" s="4" t="s">
        <v>223</v>
      </c>
    </row>
    <row r="44" spans="1:25" ht="15.75" thickBot="1">
      <c r="A44" s="30"/>
      <c r="B44" s="30"/>
      <c r="C44" s="31"/>
      <c r="D44" s="31"/>
      <c r="E44" s="31"/>
      <c r="F44" s="31"/>
      <c r="G44" s="30"/>
      <c r="I44" s="24"/>
      <c r="J44" s="24">
        <v>33</v>
      </c>
      <c r="K44" s="24"/>
      <c r="L44" s="24"/>
      <c r="M44" s="24"/>
      <c r="N44" s="24"/>
      <c r="O44" s="24"/>
    </row>
    <row r="45" spans="1:25" s="15" customFormat="1" ht="23.25" customHeight="1" thickBot="1">
      <c r="A45" s="210" t="s">
        <v>80</v>
      </c>
      <c r="B45" s="211"/>
      <c r="C45" s="211"/>
      <c r="D45" s="211"/>
      <c r="E45" s="211"/>
      <c r="F45" s="211"/>
      <c r="G45" s="212"/>
      <c r="H45" s="26"/>
      <c r="I45" s="210" t="s">
        <v>96</v>
      </c>
      <c r="J45" s="211"/>
      <c r="K45" s="211"/>
      <c r="L45" s="211"/>
      <c r="M45" s="211"/>
      <c r="N45" s="211"/>
      <c r="O45" s="212"/>
    </row>
    <row r="46" spans="1:25" ht="15.75" customHeight="1" thickBot="1">
      <c r="A46" s="7" t="s">
        <v>2</v>
      </c>
      <c r="B46" s="8" t="s">
        <v>3</v>
      </c>
      <c r="C46" s="8" t="s">
        <v>4</v>
      </c>
      <c r="D46" s="8" t="s">
        <v>5</v>
      </c>
      <c r="E46" s="8" t="s">
        <v>6</v>
      </c>
      <c r="F46" s="8" t="s">
        <v>117</v>
      </c>
      <c r="G46" s="7" t="s">
        <v>1</v>
      </c>
      <c r="H46" s="26"/>
      <c r="I46" s="7" t="s">
        <v>2</v>
      </c>
      <c r="J46" s="8" t="s">
        <v>3</v>
      </c>
      <c r="K46" s="8" t="s">
        <v>4</v>
      </c>
      <c r="L46" s="8" t="s">
        <v>5</v>
      </c>
      <c r="M46" s="8" t="s">
        <v>6</v>
      </c>
      <c r="N46" s="8" t="s">
        <v>117</v>
      </c>
      <c r="O46" s="7" t="s">
        <v>1</v>
      </c>
    </row>
    <row r="47" spans="1:25" ht="23.25" thickBot="1">
      <c r="A47" s="95" t="s">
        <v>225</v>
      </c>
      <c r="B47" s="98" t="s">
        <v>139</v>
      </c>
      <c r="C47" s="97">
        <v>2</v>
      </c>
      <c r="D47" s="97">
        <v>0</v>
      </c>
      <c r="E47" s="97">
        <v>2</v>
      </c>
      <c r="F47" s="97">
        <v>2</v>
      </c>
      <c r="G47" s="95" t="s">
        <v>110</v>
      </c>
      <c r="H47" s="26"/>
      <c r="I47" s="95" t="s">
        <v>227</v>
      </c>
      <c r="J47" s="96" t="s">
        <v>127</v>
      </c>
      <c r="K47" s="97">
        <v>2</v>
      </c>
      <c r="L47" s="97">
        <v>0</v>
      </c>
      <c r="M47" s="97">
        <v>2</v>
      </c>
      <c r="N47" s="97">
        <v>2</v>
      </c>
      <c r="O47" s="95"/>
      <c r="R47" s="4">
        <f>44/136</f>
        <v>0.3235294117647059</v>
      </c>
    </row>
    <row r="48" spans="1:25" ht="23.25" thickBot="1">
      <c r="A48" s="95" t="s">
        <v>226</v>
      </c>
      <c r="B48" s="98" t="s">
        <v>138</v>
      </c>
      <c r="C48" s="97">
        <v>0</v>
      </c>
      <c r="D48" s="97">
        <v>1</v>
      </c>
      <c r="E48" s="97">
        <v>1</v>
      </c>
      <c r="F48" s="97">
        <v>3</v>
      </c>
      <c r="G48" s="95"/>
      <c r="H48" s="26"/>
      <c r="I48" s="66" t="s">
        <v>98</v>
      </c>
      <c r="J48" s="67" t="s">
        <v>99</v>
      </c>
      <c r="K48" s="68">
        <v>3</v>
      </c>
      <c r="L48" s="68">
        <v>0</v>
      </c>
      <c r="M48" s="68">
        <v>3</v>
      </c>
      <c r="N48" s="68">
        <v>3</v>
      </c>
      <c r="O48" s="73" t="s">
        <v>97</v>
      </c>
    </row>
    <row r="49" spans="1:23" s="15" customFormat="1" ht="15.75" thickBot="1">
      <c r="A49" s="66" t="s">
        <v>84</v>
      </c>
      <c r="B49" s="67" t="s">
        <v>85</v>
      </c>
      <c r="C49" s="68">
        <v>3</v>
      </c>
      <c r="D49" s="68">
        <v>0</v>
      </c>
      <c r="E49" s="68">
        <v>3</v>
      </c>
      <c r="F49" s="68">
        <v>3</v>
      </c>
      <c r="G49" s="66" t="s">
        <v>51</v>
      </c>
      <c r="H49" s="27"/>
      <c r="I49" s="66" t="s">
        <v>81</v>
      </c>
      <c r="J49" s="67" t="s">
        <v>82</v>
      </c>
      <c r="K49" s="68">
        <v>3</v>
      </c>
      <c r="L49" s="68">
        <v>0</v>
      </c>
      <c r="M49" s="68">
        <v>3</v>
      </c>
      <c r="N49" s="68">
        <v>3</v>
      </c>
      <c r="O49" s="66" t="s">
        <v>72</v>
      </c>
    </row>
    <row r="50" spans="1:23" ht="21.75" customHeight="1" thickBot="1">
      <c r="A50" s="66" t="s">
        <v>86</v>
      </c>
      <c r="B50" s="67" t="s">
        <v>87</v>
      </c>
      <c r="C50" s="68">
        <v>0</v>
      </c>
      <c r="D50" s="68">
        <v>1</v>
      </c>
      <c r="E50" s="68">
        <v>1</v>
      </c>
      <c r="F50" s="68">
        <v>3</v>
      </c>
      <c r="G50" s="66" t="s">
        <v>52</v>
      </c>
      <c r="H50" s="26"/>
      <c r="I50" s="66" t="s">
        <v>83</v>
      </c>
      <c r="J50" s="67" t="s">
        <v>135</v>
      </c>
      <c r="K50" s="68">
        <v>0</v>
      </c>
      <c r="L50" s="68">
        <v>1</v>
      </c>
      <c r="M50" s="68">
        <v>1</v>
      </c>
      <c r="N50" s="68">
        <v>3</v>
      </c>
      <c r="O50" s="66"/>
    </row>
    <row r="51" spans="1:23" ht="15.75" thickBot="1">
      <c r="A51" s="66" t="s">
        <v>88</v>
      </c>
      <c r="B51" s="67" t="s">
        <v>89</v>
      </c>
      <c r="C51" s="68">
        <v>3</v>
      </c>
      <c r="D51" s="68">
        <v>0</v>
      </c>
      <c r="E51" s="68">
        <v>3</v>
      </c>
      <c r="F51" s="68">
        <v>3</v>
      </c>
      <c r="G51" s="66" t="s">
        <v>74</v>
      </c>
      <c r="H51" s="27"/>
      <c r="I51" s="66" t="s">
        <v>100</v>
      </c>
      <c r="J51" s="67" t="s">
        <v>101</v>
      </c>
      <c r="K51" s="68">
        <v>3</v>
      </c>
      <c r="L51" s="68">
        <v>0</v>
      </c>
      <c r="M51" s="68">
        <v>3</v>
      </c>
      <c r="N51" s="68">
        <v>3</v>
      </c>
      <c r="O51" s="66" t="s">
        <v>84</v>
      </c>
    </row>
    <row r="52" spans="1:23" s="15" customFormat="1" ht="22.5" customHeight="1" thickBot="1">
      <c r="A52" s="66" t="s">
        <v>90</v>
      </c>
      <c r="B52" s="67" t="s">
        <v>91</v>
      </c>
      <c r="C52" s="68">
        <v>0</v>
      </c>
      <c r="D52" s="68">
        <v>1</v>
      </c>
      <c r="E52" s="68">
        <v>1</v>
      </c>
      <c r="F52" s="68">
        <v>3</v>
      </c>
      <c r="G52" s="66" t="s">
        <v>76</v>
      </c>
      <c r="H52" s="24"/>
      <c r="I52" s="66" t="s">
        <v>102</v>
      </c>
      <c r="J52" s="67" t="s">
        <v>103</v>
      </c>
      <c r="K52" s="68">
        <v>0</v>
      </c>
      <c r="L52" s="68">
        <v>1</v>
      </c>
      <c r="M52" s="68">
        <v>1</v>
      </c>
      <c r="N52" s="68">
        <v>3</v>
      </c>
      <c r="O52" s="66"/>
    </row>
    <row r="53" spans="1:23" ht="15.75" thickBot="1">
      <c r="A53" s="1" t="s">
        <v>92</v>
      </c>
      <c r="B53" s="3" t="s">
        <v>93</v>
      </c>
      <c r="C53" s="11">
        <v>0</v>
      </c>
      <c r="D53" s="11">
        <v>3</v>
      </c>
      <c r="E53" s="11">
        <v>3</v>
      </c>
      <c r="F53" s="11">
        <v>3</v>
      </c>
      <c r="G53" s="1"/>
      <c r="I53" s="1" t="s">
        <v>104</v>
      </c>
      <c r="J53" s="3" t="s">
        <v>105</v>
      </c>
      <c r="K53" s="11">
        <v>0</v>
      </c>
      <c r="L53" s="11">
        <v>3</v>
      </c>
      <c r="M53" s="11">
        <v>3</v>
      </c>
      <c r="N53" s="11">
        <v>3</v>
      </c>
      <c r="O53" s="1"/>
      <c r="Q53" s="32"/>
    </row>
    <row r="54" spans="1:23" ht="23.25" customHeight="1" thickBot="1">
      <c r="A54" s="89" t="s">
        <v>94</v>
      </c>
      <c r="B54" s="90" t="s">
        <v>95</v>
      </c>
      <c r="C54" s="91">
        <v>2</v>
      </c>
      <c r="D54" s="91">
        <v>0</v>
      </c>
      <c r="E54" s="91">
        <v>2</v>
      </c>
      <c r="F54" s="91">
        <v>2</v>
      </c>
      <c r="G54" s="89"/>
      <c r="H54" s="33"/>
      <c r="I54" s="16" t="s">
        <v>18</v>
      </c>
      <c r="J54" s="17"/>
      <c r="K54" s="13">
        <f>SUM(K47:K53)</f>
        <v>11</v>
      </c>
      <c r="L54" s="13">
        <f>SUM(L47:L53)</f>
        <v>5</v>
      </c>
      <c r="M54" s="13">
        <f>SUM(M47:M53)</f>
        <v>16</v>
      </c>
      <c r="N54" s="13">
        <f>SUM(N47:N53)</f>
        <v>20</v>
      </c>
      <c r="O54" s="2"/>
      <c r="P54" s="32"/>
      <c r="U54" s="4" t="s">
        <v>142</v>
      </c>
      <c r="V54" s="4" t="s">
        <v>141</v>
      </c>
      <c r="W54" s="4" t="s">
        <v>18</v>
      </c>
    </row>
    <row r="55" spans="1:23" ht="15.75" customHeight="1" thickBot="1">
      <c r="A55" s="16" t="s">
        <v>18</v>
      </c>
      <c r="B55" s="17"/>
      <c r="C55" s="13">
        <f>SUM(C47:C54)</f>
        <v>10</v>
      </c>
      <c r="D55" s="13">
        <f>SUM(D47:D54)</f>
        <v>6</v>
      </c>
      <c r="E55" s="13">
        <f>SUM(E47:E54)</f>
        <v>16</v>
      </c>
      <c r="F55" s="13">
        <f>SUM(F47:F54)</f>
        <v>22</v>
      </c>
      <c r="G55" s="2"/>
      <c r="H55" s="33"/>
      <c r="I55" s="24"/>
      <c r="J55" s="24"/>
      <c r="K55" s="24"/>
      <c r="L55" s="24"/>
      <c r="M55" s="24"/>
      <c r="N55" s="24"/>
      <c r="O55" s="24"/>
      <c r="P55" s="32"/>
      <c r="R55" s="4" t="s">
        <v>140</v>
      </c>
      <c r="U55" s="4">
        <f>C17+K17+C29+K31+C43+K43+C55+K54</f>
        <v>103</v>
      </c>
      <c r="V55" s="4">
        <f>D17+L17+D29+L31+D43+L43+D55+L54</f>
        <v>33</v>
      </c>
      <c r="W55" s="4">
        <f>E17+M17+E29+M31+E43+M43+E55+M54</f>
        <v>136</v>
      </c>
    </row>
    <row r="56" spans="1:23" ht="15.75" thickBot="1">
      <c r="A56" s="35"/>
      <c r="B56" s="35"/>
      <c r="C56" s="36"/>
      <c r="D56" s="36"/>
      <c r="E56" s="36"/>
      <c r="F56" s="36"/>
      <c r="G56" s="35"/>
      <c r="I56" s="217" t="s">
        <v>115</v>
      </c>
      <c r="J56" s="218"/>
      <c r="K56" s="41">
        <f>E17+M17+E29+M31+E43+M43+E55+M54</f>
        <v>136</v>
      </c>
      <c r="L56" s="42"/>
      <c r="M56" s="42"/>
      <c r="N56" s="42"/>
      <c r="O56" s="44"/>
      <c r="P56" s="32"/>
      <c r="V56" s="4">
        <f>V55/U55</f>
        <v>0.32038834951456313</v>
      </c>
    </row>
    <row r="57" spans="1:23" ht="17.25" customHeight="1">
      <c r="A57" s="24"/>
      <c r="B57" s="24"/>
      <c r="C57" s="24"/>
      <c r="D57" s="24"/>
      <c r="E57" s="24"/>
      <c r="F57" s="24"/>
      <c r="G57" s="24"/>
      <c r="I57" s="24"/>
      <c r="J57" s="24"/>
      <c r="K57" s="24"/>
      <c r="L57" s="24"/>
      <c r="M57" s="24"/>
      <c r="N57" s="24"/>
      <c r="O57" s="24"/>
    </row>
    <row r="58" spans="1:23" ht="15.75" customHeight="1">
      <c r="A58" s="34" t="s">
        <v>118</v>
      </c>
      <c r="B58" s="39"/>
      <c r="C58" s="24"/>
      <c r="D58" s="24"/>
      <c r="E58" s="24"/>
      <c r="F58" s="24"/>
      <c r="G58" s="40"/>
      <c r="I58" s="24"/>
      <c r="J58" s="24"/>
      <c r="K58" s="24"/>
      <c r="L58" s="24"/>
      <c r="M58" s="24"/>
      <c r="N58" s="24"/>
      <c r="O58" s="24"/>
    </row>
    <row r="59" spans="1:23" ht="15" customHeight="1">
      <c r="A59" s="43"/>
      <c r="B59" s="43" t="s">
        <v>119</v>
      </c>
      <c r="C59" s="24"/>
      <c r="D59" s="24"/>
      <c r="E59" s="24"/>
      <c r="F59" s="24"/>
      <c r="G59" s="24"/>
      <c r="I59" s="24"/>
      <c r="J59" s="24"/>
      <c r="K59" s="24"/>
      <c r="L59" s="24"/>
      <c r="M59" s="24"/>
      <c r="N59" s="24"/>
      <c r="O59" s="24"/>
      <c r="R59" s="4" t="s">
        <v>243</v>
      </c>
      <c r="T59" s="4">
        <v>43</v>
      </c>
    </row>
    <row r="60" spans="1:23">
      <c r="A60" s="24"/>
      <c r="B60" s="24"/>
      <c r="C60" s="24"/>
      <c r="D60" s="33"/>
      <c r="E60" s="24"/>
      <c r="F60" s="24"/>
      <c r="G60" s="24"/>
      <c r="R60" s="4" t="s">
        <v>244</v>
      </c>
      <c r="T60" s="4">
        <v>24</v>
      </c>
    </row>
    <row r="61" spans="1:23">
      <c r="A61" s="24"/>
      <c r="B61" s="24"/>
      <c r="C61" s="24"/>
      <c r="D61" s="33"/>
      <c r="E61" s="24"/>
      <c r="F61" s="24"/>
      <c r="G61" s="24"/>
    </row>
    <row r="64" spans="1:23">
      <c r="C64" s="32"/>
      <c r="D64" s="32"/>
    </row>
  </sheetData>
  <mergeCells count="13">
    <mergeCell ref="I33:O33"/>
    <mergeCell ref="A45:G45"/>
    <mergeCell ref="I45:O45"/>
    <mergeCell ref="A33:G33"/>
    <mergeCell ref="I56:J56"/>
    <mergeCell ref="A19:G19"/>
    <mergeCell ref="I19:O19"/>
    <mergeCell ref="A6:G6"/>
    <mergeCell ref="A4:O4"/>
    <mergeCell ref="A1:O1"/>
    <mergeCell ref="A2:O2"/>
    <mergeCell ref="A3:O3"/>
    <mergeCell ref="I6:O6"/>
  </mergeCells>
  <printOptions horizontalCentered="1" verticalCentered="1"/>
  <pageMargins left="0.25" right="0.25" top="0.37" bottom="0.28999999999999998" header="0.3" footer="0.16"/>
  <pageSetup paperSize="9" scale="79" orientation="portrait" r:id="rId1"/>
  <headerFooter>
    <oddFooter xml:space="preserve">&amp;C&amp;"Times New Roman,Italic"&amp;8&amp;F, Dr. M. Usman&amp;"-,Regular"&amp;11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32"/>
  <sheetViews>
    <sheetView topLeftCell="A4" workbookViewId="0">
      <selection activeCell="F22" sqref="F22"/>
    </sheetView>
  </sheetViews>
  <sheetFormatPr defaultRowHeight="15"/>
  <cols>
    <col min="1" max="1" width="34.85546875" customWidth="1"/>
    <col min="2" max="2" width="10.140625" customWidth="1"/>
    <col min="3" max="3" width="33.28515625" customWidth="1"/>
    <col min="4" max="4" width="26.85546875" customWidth="1"/>
    <col min="5" max="5" width="17.42578125" customWidth="1"/>
    <col min="6" max="6" width="15.7109375" customWidth="1"/>
  </cols>
  <sheetData>
    <row r="2" spans="1:4">
      <c r="A2" s="112" t="s">
        <v>184</v>
      </c>
      <c r="B2" s="112" t="s">
        <v>2</v>
      </c>
      <c r="C2" s="113" t="s">
        <v>185</v>
      </c>
      <c r="D2" s="112" t="s">
        <v>186</v>
      </c>
    </row>
    <row r="3" spans="1:4">
      <c r="A3" s="114" t="s">
        <v>187</v>
      </c>
      <c r="B3" s="114" t="s">
        <v>175</v>
      </c>
      <c r="C3" s="115" t="s">
        <v>188</v>
      </c>
      <c r="D3" s="115">
        <v>0</v>
      </c>
    </row>
    <row r="4" spans="1:4">
      <c r="A4" s="116"/>
      <c r="B4" s="116"/>
      <c r="C4" s="115" t="s">
        <v>189</v>
      </c>
      <c r="D4" s="115">
        <v>1</v>
      </c>
    </row>
    <row r="5" spans="1:4">
      <c r="A5" s="116"/>
      <c r="B5" s="116"/>
      <c r="C5" s="115" t="s">
        <v>190</v>
      </c>
      <c r="D5" s="115">
        <v>2</v>
      </c>
    </row>
    <row r="6" spans="1:4">
      <c r="A6" s="116"/>
      <c r="B6" s="116"/>
      <c r="C6" s="115" t="s">
        <v>251</v>
      </c>
      <c r="D6" s="115">
        <v>3</v>
      </c>
    </row>
    <row r="7" spans="1:4">
      <c r="A7" s="117"/>
      <c r="B7" s="117"/>
      <c r="C7" s="115" t="s">
        <v>238</v>
      </c>
      <c r="D7" s="115">
        <v>5</v>
      </c>
    </row>
    <row r="8" spans="1:4">
      <c r="A8" s="108" t="s">
        <v>169</v>
      </c>
      <c r="B8" s="108" t="s">
        <v>191</v>
      </c>
      <c r="C8" s="108" t="s">
        <v>192</v>
      </c>
      <c r="D8" s="108">
        <v>0</v>
      </c>
    </row>
    <row r="9" spans="1:4">
      <c r="A9" s="118" t="s">
        <v>193</v>
      </c>
      <c r="B9" s="118" t="s">
        <v>173</v>
      </c>
      <c r="C9" s="119" t="s">
        <v>194</v>
      </c>
      <c r="D9" s="119">
        <v>0</v>
      </c>
    </row>
    <row r="10" spans="1:4">
      <c r="A10" s="120"/>
      <c r="B10" s="120"/>
      <c r="C10" s="119" t="s">
        <v>195</v>
      </c>
      <c r="D10" s="119">
        <v>1</v>
      </c>
    </row>
    <row r="11" spans="1:4">
      <c r="A11" s="120"/>
      <c r="B11" s="120"/>
      <c r="C11" s="119" t="s">
        <v>245</v>
      </c>
      <c r="D11" s="119">
        <v>2</v>
      </c>
    </row>
    <row r="12" spans="1:4">
      <c r="A12" s="120" t="s">
        <v>247</v>
      </c>
      <c r="B12" s="120"/>
      <c r="C12" s="119" t="s">
        <v>197</v>
      </c>
      <c r="D12" s="119">
        <v>3</v>
      </c>
    </row>
    <row r="13" spans="1:4">
      <c r="A13" s="120"/>
      <c r="B13" s="120"/>
      <c r="C13" s="120" t="s">
        <v>198</v>
      </c>
      <c r="D13" s="120">
        <v>4</v>
      </c>
    </row>
    <row r="14" spans="1:4">
      <c r="A14" s="121"/>
      <c r="B14" s="121"/>
      <c r="C14" s="119" t="s">
        <v>246</v>
      </c>
      <c r="D14" s="130">
        <v>5</v>
      </c>
    </row>
    <row r="15" spans="1:4">
      <c r="A15" s="122" t="s">
        <v>199</v>
      </c>
      <c r="B15" s="122" t="s">
        <v>200</v>
      </c>
      <c r="C15" s="123" t="s">
        <v>201</v>
      </c>
      <c r="D15" s="123">
        <v>0</v>
      </c>
    </row>
    <row r="16" spans="1:4">
      <c r="A16" s="124"/>
      <c r="B16" s="124"/>
      <c r="C16" s="123" t="s">
        <v>202</v>
      </c>
      <c r="D16" s="123">
        <v>4</v>
      </c>
    </row>
    <row r="17" spans="1:4">
      <c r="A17" s="125"/>
      <c r="B17" s="125"/>
      <c r="C17" s="123" t="s">
        <v>203</v>
      </c>
      <c r="D17" s="123">
        <v>2</v>
      </c>
    </row>
    <row r="18" spans="1:4">
      <c r="A18" s="131" t="s">
        <v>147</v>
      </c>
      <c r="B18" s="134" t="s">
        <v>233</v>
      </c>
      <c r="C18" s="131" t="s">
        <v>248</v>
      </c>
      <c r="D18" s="132">
        <v>0</v>
      </c>
    </row>
    <row r="19" spans="1:4">
      <c r="A19" s="219"/>
      <c r="B19" s="135"/>
      <c r="C19" s="133" t="s">
        <v>249</v>
      </c>
      <c r="D19" s="132">
        <v>1</v>
      </c>
    </row>
    <row r="20" spans="1:4">
      <c r="A20" s="219"/>
      <c r="B20" s="136"/>
      <c r="C20" s="133" t="s">
        <v>213</v>
      </c>
      <c r="D20" s="132">
        <v>2</v>
      </c>
    </row>
    <row r="21" spans="1:4">
      <c r="A21" s="219"/>
      <c r="B21" s="136"/>
      <c r="C21" s="133" t="s">
        <v>207</v>
      </c>
      <c r="D21" s="132">
        <v>3</v>
      </c>
    </row>
    <row r="22" spans="1:4">
      <c r="A22" s="219"/>
      <c r="B22" s="220"/>
      <c r="C22" s="133" t="s">
        <v>250</v>
      </c>
      <c r="D22" s="132">
        <v>4</v>
      </c>
    </row>
    <row r="23" spans="1:4">
      <c r="A23" s="219"/>
      <c r="B23" s="221"/>
      <c r="C23" s="133" t="s">
        <v>124</v>
      </c>
      <c r="D23" s="132">
        <v>5</v>
      </c>
    </row>
    <row r="24" spans="1:4">
      <c r="A24" s="128" t="s">
        <v>228</v>
      </c>
      <c r="B24" s="128" t="s">
        <v>242</v>
      </c>
      <c r="C24" s="128" t="s">
        <v>228</v>
      </c>
      <c r="D24" s="128">
        <v>3</v>
      </c>
    </row>
    <row r="25" spans="1:4">
      <c r="A25" s="126" t="s">
        <v>219</v>
      </c>
      <c r="B25" s="105" t="s">
        <v>210</v>
      </c>
      <c r="C25" s="105" t="s">
        <v>211</v>
      </c>
      <c r="D25" s="105">
        <v>0</v>
      </c>
    </row>
    <row r="26" spans="1:4">
      <c r="A26" s="105" t="s">
        <v>220</v>
      </c>
      <c r="B26" s="105"/>
      <c r="C26" s="105" t="s">
        <v>212</v>
      </c>
      <c r="D26" s="105">
        <v>1</v>
      </c>
    </row>
    <row r="27" spans="1:4">
      <c r="A27" s="105"/>
      <c r="B27" s="105"/>
      <c r="C27" s="105" t="s">
        <v>213</v>
      </c>
      <c r="D27" s="105">
        <v>2</v>
      </c>
    </row>
    <row r="28" spans="1:4">
      <c r="A28" s="105"/>
      <c r="B28" s="105"/>
      <c r="C28" s="105" t="s">
        <v>214</v>
      </c>
      <c r="D28" s="105">
        <v>4</v>
      </c>
    </row>
    <row r="29" spans="1:4">
      <c r="A29" s="105"/>
      <c r="B29" s="105"/>
      <c r="C29" s="105" t="s">
        <v>215</v>
      </c>
      <c r="D29" s="105">
        <v>5</v>
      </c>
    </row>
    <row r="30" spans="1:4">
      <c r="A30" s="105"/>
      <c r="B30" s="105"/>
      <c r="C30" s="105" t="s">
        <v>216</v>
      </c>
      <c r="D30" s="105">
        <v>6</v>
      </c>
    </row>
    <row r="31" spans="1:4">
      <c r="A31" s="105"/>
      <c r="B31" s="105"/>
      <c r="C31" s="105" t="s">
        <v>217</v>
      </c>
      <c r="D31" s="105">
        <v>7</v>
      </c>
    </row>
    <row r="32" spans="1:4">
      <c r="A32" s="105"/>
      <c r="B32" s="105"/>
      <c r="C32" s="105" t="s">
        <v>218</v>
      </c>
      <c r="D32" s="105">
        <v>9</v>
      </c>
    </row>
  </sheetData>
  <mergeCells count="2">
    <mergeCell ref="A19:A23"/>
    <mergeCell ref="B22:B23"/>
  </mergeCell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9"/>
  <sheetViews>
    <sheetView zoomScale="85" zoomScaleNormal="85" workbookViewId="0">
      <selection activeCell="F22" sqref="F22"/>
    </sheetView>
  </sheetViews>
  <sheetFormatPr defaultRowHeight="15"/>
  <cols>
    <col min="1" max="1" width="16.85546875" customWidth="1"/>
    <col min="2" max="2" width="20" customWidth="1"/>
    <col min="3" max="3" width="35.140625" customWidth="1"/>
    <col min="4" max="6" width="5" customWidth="1"/>
    <col min="7" max="8" width="6.5703125" customWidth="1"/>
    <col min="9" max="10" width="9.5703125" style="137" customWidth="1"/>
  </cols>
  <sheetData>
    <row r="1" spans="1:10" ht="15.75" thickBot="1">
      <c r="A1" s="222" t="s">
        <v>252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0" ht="16.5" thickTop="1" thickBot="1">
      <c r="A2" s="223" t="s">
        <v>253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ht="34.5" thickTop="1" thickBot="1">
      <c r="A3" s="139" t="s">
        <v>184</v>
      </c>
      <c r="B3" s="140" t="s">
        <v>185</v>
      </c>
      <c r="C3" s="140" t="s">
        <v>254</v>
      </c>
      <c r="D3" s="140" t="s">
        <v>255</v>
      </c>
      <c r="E3" s="140" t="s">
        <v>256</v>
      </c>
      <c r="F3" s="140" t="s">
        <v>257</v>
      </c>
      <c r="G3" s="140" t="s">
        <v>258</v>
      </c>
      <c r="H3" s="140" t="s">
        <v>259</v>
      </c>
      <c r="I3" s="141" t="s">
        <v>260</v>
      </c>
      <c r="J3" s="141" t="s">
        <v>261</v>
      </c>
    </row>
    <row r="4" spans="1:10" ht="18.75" customHeight="1">
      <c r="A4" s="224" t="s">
        <v>187</v>
      </c>
      <c r="B4" s="230" t="s">
        <v>188</v>
      </c>
      <c r="C4" s="142" t="s">
        <v>262</v>
      </c>
      <c r="D4" s="142">
        <v>2</v>
      </c>
      <c r="E4" s="142">
        <v>0</v>
      </c>
      <c r="F4" s="142">
        <f>D4+E4</f>
        <v>2</v>
      </c>
      <c r="G4" s="227">
        <v>2</v>
      </c>
      <c r="H4" s="227">
        <f>F4+F5</f>
        <v>4</v>
      </c>
      <c r="I4" s="228">
        <f>H4/H23*100</f>
        <v>9.7560975609756095</v>
      </c>
      <c r="J4" s="228">
        <f>H4/F59%</f>
        <v>2.9411764705882351</v>
      </c>
    </row>
    <row r="5" spans="1:10" ht="15" customHeight="1">
      <c r="A5" s="225"/>
      <c r="B5" s="230"/>
      <c r="C5" s="142" t="s">
        <v>263</v>
      </c>
      <c r="D5" s="142">
        <v>2</v>
      </c>
      <c r="E5" s="142">
        <v>0</v>
      </c>
      <c r="F5" s="142">
        <f t="shared" ref="F5:F45" si="0">D5+E5</f>
        <v>2</v>
      </c>
      <c r="G5" s="227"/>
      <c r="H5" s="227"/>
      <c r="I5" s="228"/>
      <c r="J5" s="228"/>
    </row>
    <row r="6" spans="1:10" ht="18" customHeight="1">
      <c r="A6" s="225"/>
      <c r="B6" s="143" t="s">
        <v>238</v>
      </c>
      <c r="C6" s="142" t="s">
        <v>16</v>
      </c>
      <c r="D6" s="142">
        <v>2</v>
      </c>
      <c r="E6" s="142">
        <v>0</v>
      </c>
      <c r="F6" s="142">
        <f t="shared" si="0"/>
        <v>2</v>
      </c>
      <c r="G6" s="229">
        <v>2</v>
      </c>
      <c r="H6" s="229">
        <f>F6+F7</f>
        <v>4</v>
      </c>
      <c r="I6" s="234">
        <f>H6/H23%</f>
        <v>9.7560975609756095</v>
      </c>
      <c r="J6" s="234">
        <f>H6/F59%</f>
        <v>2.9411764705882351</v>
      </c>
    </row>
    <row r="7" spans="1:10" ht="15" customHeight="1">
      <c r="A7" s="225"/>
      <c r="B7" s="143" t="s">
        <v>189</v>
      </c>
      <c r="C7" s="142" t="s">
        <v>27</v>
      </c>
      <c r="D7" s="142">
        <v>2</v>
      </c>
      <c r="E7" s="142">
        <v>0</v>
      </c>
      <c r="F7" s="142">
        <f t="shared" si="0"/>
        <v>2</v>
      </c>
      <c r="G7" s="226"/>
      <c r="H7" s="226"/>
      <c r="I7" s="235"/>
      <c r="J7" s="235"/>
    </row>
    <row r="8" spans="1:10" ht="15.75" customHeight="1">
      <c r="A8" s="225"/>
      <c r="B8" s="144" t="s">
        <v>190</v>
      </c>
      <c r="C8" s="142" t="s">
        <v>264</v>
      </c>
      <c r="D8" s="142">
        <v>3</v>
      </c>
      <c r="E8" s="142">
        <v>0</v>
      </c>
      <c r="F8" s="142">
        <f t="shared" si="0"/>
        <v>3</v>
      </c>
      <c r="G8" s="229">
        <v>2</v>
      </c>
      <c r="H8" s="229">
        <f>F8+F9</f>
        <v>5</v>
      </c>
      <c r="I8" s="234">
        <f>H8/H23%</f>
        <v>12.195121951219512</v>
      </c>
      <c r="J8" s="234">
        <f>H8/F59%</f>
        <v>3.6764705882352939</v>
      </c>
    </row>
    <row r="9" spans="1:10" ht="15" customHeight="1">
      <c r="A9" s="226"/>
      <c r="B9" s="144" t="s">
        <v>251</v>
      </c>
      <c r="C9" s="142" t="s">
        <v>64</v>
      </c>
      <c r="D9" s="142">
        <v>2</v>
      </c>
      <c r="E9" s="142">
        <v>0</v>
      </c>
      <c r="F9" s="142">
        <f t="shared" si="0"/>
        <v>2</v>
      </c>
      <c r="G9" s="226"/>
      <c r="H9" s="226"/>
      <c r="I9" s="235"/>
      <c r="J9" s="235"/>
    </row>
    <row r="10" spans="1:10">
      <c r="A10" s="259" t="s">
        <v>265</v>
      </c>
      <c r="B10" s="259"/>
      <c r="C10" s="259"/>
      <c r="D10" s="145">
        <f>SUM(D4:D9)</f>
        <v>13</v>
      </c>
      <c r="E10" s="145">
        <f>SUM(E4:E9)</f>
        <v>0</v>
      </c>
      <c r="F10" s="145">
        <f t="shared" si="0"/>
        <v>13</v>
      </c>
      <c r="G10" s="146">
        <f>SUM(G4:G9)</f>
        <v>6</v>
      </c>
      <c r="H10" s="146">
        <f>SUM(H4:H9)</f>
        <v>13</v>
      </c>
      <c r="I10" s="147">
        <f>H10/H23%</f>
        <v>31.707317073170735</v>
      </c>
      <c r="J10" s="147">
        <f>SUM(J4:J9)</f>
        <v>9.5588235294117645</v>
      </c>
    </row>
    <row r="11" spans="1:10" ht="15" customHeight="1">
      <c r="A11" s="268" t="s">
        <v>169</v>
      </c>
      <c r="B11" s="236" t="s">
        <v>192</v>
      </c>
      <c r="C11" s="148" t="s">
        <v>123</v>
      </c>
      <c r="D11" s="148">
        <v>2</v>
      </c>
      <c r="E11" s="148">
        <v>0</v>
      </c>
      <c r="F11" s="148">
        <f t="shared" si="0"/>
        <v>2</v>
      </c>
      <c r="G11" s="236">
        <v>4</v>
      </c>
      <c r="H11" s="236">
        <f>SUM(F11:F14)</f>
        <v>11</v>
      </c>
      <c r="I11" s="231">
        <f>H11/H23%</f>
        <v>26.829268292682929</v>
      </c>
      <c r="J11" s="231">
        <f>H11/F59%</f>
        <v>8.0882352941176467</v>
      </c>
    </row>
    <row r="12" spans="1:10" ht="16.5" customHeight="1">
      <c r="A12" s="268"/>
      <c r="B12" s="237"/>
      <c r="C12" s="148" t="s">
        <v>229</v>
      </c>
      <c r="D12" s="148">
        <v>3</v>
      </c>
      <c r="E12" s="148">
        <v>1</v>
      </c>
      <c r="F12" s="148">
        <f t="shared" si="0"/>
        <v>4</v>
      </c>
      <c r="G12" s="237"/>
      <c r="H12" s="237"/>
      <c r="I12" s="232"/>
      <c r="J12" s="232"/>
    </row>
    <row r="13" spans="1:10" ht="13.5" customHeight="1">
      <c r="A13" s="268"/>
      <c r="B13" s="237"/>
      <c r="C13" s="148" t="s">
        <v>273</v>
      </c>
      <c r="D13" s="148">
        <v>2</v>
      </c>
      <c r="E13" s="148">
        <v>1</v>
      </c>
      <c r="F13" s="148">
        <f t="shared" si="0"/>
        <v>3</v>
      </c>
      <c r="G13" s="237"/>
      <c r="H13" s="237"/>
      <c r="I13" s="232"/>
      <c r="J13" s="232"/>
    </row>
    <row r="14" spans="1:10" ht="13.5" customHeight="1">
      <c r="A14" s="268"/>
      <c r="B14" s="238"/>
      <c r="C14" s="148" t="s">
        <v>274</v>
      </c>
      <c r="D14" s="148">
        <v>2</v>
      </c>
      <c r="E14" s="148">
        <v>0</v>
      </c>
      <c r="F14" s="148">
        <f t="shared" si="0"/>
        <v>2</v>
      </c>
      <c r="G14" s="238"/>
      <c r="H14" s="238"/>
      <c r="I14" s="233"/>
      <c r="J14" s="233"/>
    </row>
    <row r="15" spans="1:10">
      <c r="A15" s="260" t="s">
        <v>265</v>
      </c>
      <c r="B15" s="260"/>
      <c r="C15" s="260"/>
      <c r="D15" s="149">
        <f>SUM(D11:D14)</f>
        <v>9</v>
      </c>
      <c r="E15" s="149">
        <f>SUM(E11:E14)</f>
        <v>2</v>
      </c>
      <c r="F15" s="149">
        <f t="shared" si="0"/>
        <v>11</v>
      </c>
      <c r="G15" s="150">
        <f>G11</f>
        <v>4</v>
      </c>
      <c r="H15" s="150">
        <f>H11</f>
        <v>11</v>
      </c>
      <c r="I15" s="151">
        <f>H15/H23%</f>
        <v>26.829268292682929</v>
      </c>
      <c r="J15" s="151">
        <f>J11</f>
        <v>8.0882352941176467</v>
      </c>
    </row>
    <row r="16" spans="1:10" ht="13.5" customHeight="1">
      <c r="A16" s="269" t="s">
        <v>290</v>
      </c>
      <c r="B16" s="269" t="s">
        <v>276</v>
      </c>
      <c r="C16" s="152" t="s">
        <v>17</v>
      </c>
      <c r="D16" s="152">
        <v>3</v>
      </c>
      <c r="E16" s="152">
        <v>0</v>
      </c>
      <c r="F16" s="152">
        <f t="shared" si="0"/>
        <v>3</v>
      </c>
      <c r="G16" s="230">
        <v>2</v>
      </c>
      <c r="H16" s="230">
        <f>F16+F17</f>
        <v>6</v>
      </c>
      <c r="I16" s="272">
        <f>H16/H23%</f>
        <v>14.634146341463415</v>
      </c>
      <c r="J16" s="272">
        <f>H16/F59%</f>
        <v>4.4117647058823524</v>
      </c>
    </row>
    <row r="17" spans="1:10" ht="15.75" customHeight="1">
      <c r="A17" s="271"/>
      <c r="B17" s="271"/>
      <c r="C17" s="152" t="s">
        <v>275</v>
      </c>
      <c r="D17" s="152">
        <v>3</v>
      </c>
      <c r="E17" s="152">
        <v>0</v>
      </c>
      <c r="F17" s="152">
        <f t="shared" si="0"/>
        <v>3</v>
      </c>
      <c r="G17" s="230"/>
      <c r="H17" s="230"/>
      <c r="I17" s="272"/>
      <c r="J17" s="272"/>
    </row>
    <row r="18" spans="1:10" ht="15" customHeight="1">
      <c r="A18" s="271"/>
      <c r="B18" s="230" t="s">
        <v>197</v>
      </c>
      <c r="C18" s="152" t="s">
        <v>54</v>
      </c>
      <c r="D18" s="152">
        <v>2</v>
      </c>
      <c r="E18" s="152">
        <v>1</v>
      </c>
      <c r="F18" s="152">
        <f t="shared" si="0"/>
        <v>3</v>
      </c>
      <c r="G18" s="230">
        <v>2</v>
      </c>
      <c r="H18" s="230">
        <f>F19+F18</f>
        <v>6</v>
      </c>
      <c r="I18" s="272">
        <f>H18/H23%</f>
        <v>14.634146341463415</v>
      </c>
      <c r="J18" s="272">
        <f>H18/F59%</f>
        <v>4.4117647058823524</v>
      </c>
    </row>
    <row r="19" spans="1:10" ht="14.25" customHeight="1">
      <c r="A19" s="271"/>
      <c r="B19" s="230"/>
      <c r="C19" s="152" t="s">
        <v>266</v>
      </c>
      <c r="D19" s="152">
        <v>3</v>
      </c>
      <c r="E19" s="152">
        <v>0</v>
      </c>
      <c r="F19" s="152">
        <f t="shared" si="0"/>
        <v>3</v>
      </c>
      <c r="G19" s="230"/>
      <c r="H19" s="230"/>
      <c r="I19" s="272"/>
      <c r="J19" s="272"/>
    </row>
    <row r="20" spans="1:10" ht="14.25" customHeight="1">
      <c r="A20" s="271"/>
      <c r="B20" s="269" t="s">
        <v>198</v>
      </c>
      <c r="C20" s="152" t="s">
        <v>24</v>
      </c>
      <c r="D20" s="152">
        <v>2</v>
      </c>
      <c r="E20" s="152">
        <v>0</v>
      </c>
      <c r="F20" s="152">
        <f t="shared" si="0"/>
        <v>2</v>
      </c>
      <c r="G20" s="230">
        <v>2</v>
      </c>
      <c r="H20" s="230">
        <f>F20+F21</f>
        <v>5</v>
      </c>
      <c r="I20" s="272">
        <f>H20/H23%</f>
        <v>12.195121951219512</v>
      </c>
      <c r="J20" s="272">
        <f>H20/F59%</f>
        <v>3.6764705882352939</v>
      </c>
    </row>
    <row r="21" spans="1:10" ht="14.25" customHeight="1">
      <c r="A21" s="270"/>
      <c r="B21" s="270"/>
      <c r="C21" s="152" t="s">
        <v>136</v>
      </c>
      <c r="D21" s="152">
        <v>2</v>
      </c>
      <c r="E21" s="152">
        <v>1</v>
      </c>
      <c r="F21" s="152">
        <f t="shared" si="0"/>
        <v>3</v>
      </c>
      <c r="G21" s="230"/>
      <c r="H21" s="230"/>
      <c r="I21" s="272"/>
      <c r="J21" s="272"/>
    </row>
    <row r="22" spans="1:10">
      <c r="A22" s="260" t="s">
        <v>265</v>
      </c>
      <c r="B22" s="260"/>
      <c r="C22" s="260"/>
      <c r="D22" s="149">
        <f>SUM(D16:D21)</f>
        <v>15</v>
      </c>
      <c r="E22" s="149">
        <f>SUM(E16:E21)</f>
        <v>2</v>
      </c>
      <c r="F22" s="149">
        <f t="shared" si="0"/>
        <v>17</v>
      </c>
      <c r="G22" s="150">
        <f>SUM(G16:G21)</f>
        <v>6</v>
      </c>
      <c r="H22" s="150">
        <f>SUM(H16:H21)</f>
        <v>17</v>
      </c>
      <c r="I22" s="151">
        <f>H22/H23%</f>
        <v>41.463414634146346</v>
      </c>
      <c r="J22" s="151">
        <f>SUM(J16:J21)</f>
        <v>12.499999999999998</v>
      </c>
    </row>
    <row r="23" spans="1:10">
      <c r="A23" s="259" t="s">
        <v>18</v>
      </c>
      <c r="B23" s="259"/>
      <c r="C23" s="259"/>
      <c r="D23" s="145">
        <f>D10+D15+D22</f>
        <v>37</v>
      </c>
      <c r="E23" s="145">
        <f>E10+E15+E22</f>
        <v>4</v>
      </c>
      <c r="F23" s="145">
        <f t="shared" si="0"/>
        <v>41</v>
      </c>
      <c r="G23" s="153">
        <f>G10+G15+G22</f>
        <v>16</v>
      </c>
      <c r="H23" s="153">
        <f>H10+H15+H22</f>
        <v>41</v>
      </c>
      <c r="I23" s="147">
        <f>I10+I15+I22</f>
        <v>100.00000000000001</v>
      </c>
      <c r="J23" s="147">
        <f>J10+J15+J22</f>
        <v>30.147058823529413</v>
      </c>
    </row>
    <row r="24" spans="1:10">
      <c r="A24" s="263" t="s">
        <v>267</v>
      </c>
      <c r="B24" s="263"/>
      <c r="C24" s="263"/>
      <c r="D24" s="263"/>
      <c r="E24" s="263"/>
      <c r="F24" s="263"/>
      <c r="G24" s="263"/>
      <c r="H24" s="263"/>
      <c r="I24" s="263"/>
      <c r="J24" s="263"/>
    </row>
    <row r="25" spans="1:10" ht="15" customHeight="1">
      <c r="A25" s="154" t="s">
        <v>199</v>
      </c>
      <c r="B25" s="155" t="s">
        <v>202</v>
      </c>
      <c r="C25" s="156" t="s">
        <v>13</v>
      </c>
      <c r="D25" s="156">
        <v>2</v>
      </c>
      <c r="E25" s="156">
        <v>1</v>
      </c>
      <c r="F25" s="156">
        <f t="shared" si="0"/>
        <v>3</v>
      </c>
      <c r="G25" s="154">
        <v>3</v>
      </c>
      <c r="H25" s="154">
        <f>F25</f>
        <v>3</v>
      </c>
      <c r="I25" s="157">
        <f>H25/H58%</f>
        <v>3.1578947368421053</v>
      </c>
      <c r="J25" s="157">
        <f>H25/F59%</f>
        <v>2.2058823529411762</v>
      </c>
    </row>
    <row r="26" spans="1:10">
      <c r="A26" s="262" t="s">
        <v>265</v>
      </c>
      <c r="B26" s="262"/>
      <c r="C26" s="262"/>
      <c r="D26" s="158">
        <f>SUM(D25:D25)</f>
        <v>2</v>
      </c>
      <c r="E26" s="158">
        <f>SUM(E25:E25)</f>
        <v>1</v>
      </c>
      <c r="F26" s="158">
        <f>SUM(F25:F25)</f>
        <v>3</v>
      </c>
      <c r="G26" s="159">
        <f>G25</f>
        <v>3</v>
      </c>
      <c r="H26" s="159">
        <f>H25</f>
        <v>3</v>
      </c>
      <c r="I26" s="160">
        <f>H26/H58%</f>
        <v>3.1578947368421053</v>
      </c>
      <c r="J26" s="160">
        <f>J25</f>
        <v>2.2058823529411762</v>
      </c>
    </row>
    <row r="27" spans="1:10">
      <c r="A27" s="154" t="s">
        <v>288</v>
      </c>
      <c r="B27" s="154" t="s">
        <v>288</v>
      </c>
      <c r="C27" s="156" t="s">
        <v>289</v>
      </c>
      <c r="D27" s="156">
        <v>2</v>
      </c>
      <c r="E27" s="156">
        <v>1</v>
      </c>
      <c r="F27" s="156">
        <f>D27+E27</f>
        <v>3</v>
      </c>
      <c r="G27" s="154">
        <v>3</v>
      </c>
      <c r="H27" s="154">
        <f>F27</f>
        <v>3</v>
      </c>
      <c r="I27" s="157">
        <f>H27/H58%</f>
        <v>3.1578947368421053</v>
      </c>
      <c r="J27" s="157">
        <f>H27/F59%</f>
        <v>2.2058823529411762</v>
      </c>
    </row>
    <row r="28" spans="1:10">
      <c r="A28" s="246" t="s">
        <v>265</v>
      </c>
      <c r="B28" s="246"/>
      <c r="C28" s="246"/>
      <c r="D28" s="149">
        <f>SUM(D27:D27)</f>
        <v>2</v>
      </c>
      <c r="E28" s="149">
        <f>SUM(E27:E27)</f>
        <v>1</v>
      </c>
      <c r="F28" s="149">
        <f>SUM(F27:F27)</f>
        <v>3</v>
      </c>
      <c r="G28" s="161">
        <f>G27</f>
        <v>3</v>
      </c>
      <c r="H28" s="161">
        <f>H27</f>
        <v>3</v>
      </c>
      <c r="I28" s="151">
        <f>H28/H58%</f>
        <v>3.1578947368421053</v>
      </c>
      <c r="J28" s="151">
        <f>J27</f>
        <v>2.2058823529411762</v>
      </c>
    </row>
    <row r="29" spans="1:10" ht="18" customHeight="1">
      <c r="A29" s="162" t="s">
        <v>147</v>
      </c>
      <c r="B29" s="264" t="s">
        <v>248</v>
      </c>
      <c r="C29" s="163" t="s">
        <v>7</v>
      </c>
      <c r="D29" s="163">
        <v>3</v>
      </c>
      <c r="E29" s="163">
        <v>1</v>
      </c>
      <c r="F29" s="163">
        <f t="shared" si="0"/>
        <v>4</v>
      </c>
      <c r="G29" s="265">
        <v>3</v>
      </c>
      <c r="H29" s="265">
        <f>F29+F30+F31</f>
        <v>11</v>
      </c>
      <c r="I29" s="252">
        <f>H29/H58%</f>
        <v>11.578947368421053</v>
      </c>
      <c r="J29" s="252">
        <f>H29/F59%</f>
        <v>8.0882352941176467</v>
      </c>
    </row>
    <row r="30" spans="1:10" ht="17.25" customHeight="1">
      <c r="A30" s="164"/>
      <c r="B30" s="264"/>
      <c r="C30" s="163" t="s">
        <v>31</v>
      </c>
      <c r="D30" s="163">
        <v>3</v>
      </c>
      <c r="E30" s="163">
        <v>1</v>
      </c>
      <c r="F30" s="163">
        <f t="shared" si="0"/>
        <v>4</v>
      </c>
      <c r="G30" s="266"/>
      <c r="H30" s="266"/>
      <c r="I30" s="254"/>
      <c r="J30" s="254"/>
    </row>
    <row r="31" spans="1:10" ht="17.25" customHeight="1">
      <c r="A31" s="164"/>
      <c r="B31" s="264"/>
      <c r="C31" s="163" t="s">
        <v>42</v>
      </c>
      <c r="D31" s="163">
        <v>3</v>
      </c>
      <c r="E31" s="163">
        <v>0</v>
      </c>
      <c r="F31" s="163">
        <f t="shared" si="0"/>
        <v>3</v>
      </c>
      <c r="G31" s="267"/>
      <c r="H31" s="267"/>
      <c r="I31" s="253"/>
      <c r="J31" s="253"/>
    </row>
    <row r="32" spans="1:10" ht="14.25" customHeight="1">
      <c r="A32" s="164"/>
      <c r="B32" s="264" t="s">
        <v>277</v>
      </c>
      <c r="C32" s="163" t="s">
        <v>278</v>
      </c>
      <c r="D32" s="163">
        <v>1</v>
      </c>
      <c r="E32" s="163">
        <v>2</v>
      </c>
      <c r="F32" s="163">
        <f t="shared" si="0"/>
        <v>3</v>
      </c>
      <c r="G32" s="265">
        <v>2</v>
      </c>
      <c r="H32" s="265">
        <f>F32+F33</f>
        <v>6</v>
      </c>
      <c r="I32" s="252">
        <f>H32/H58%</f>
        <v>6.3157894736842106</v>
      </c>
      <c r="J32" s="252">
        <f>H32/F59%</f>
        <v>4.4117647058823524</v>
      </c>
    </row>
    <row r="33" spans="1:10" ht="14.25" customHeight="1">
      <c r="A33" s="164"/>
      <c r="B33" s="264"/>
      <c r="C33" s="163" t="s">
        <v>33</v>
      </c>
      <c r="D33" s="163">
        <v>2</v>
      </c>
      <c r="E33" s="163">
        <v>1</v>
      </c>
      <c r="F33" s="163">
        <f t="shared" si="0"/>
        <v>3</v>
      </c>
      <c r="G33" s="267"/>
      <c r="H33" s="267"/>
      <c r="I33" s="253"/>
      <c r="J33" s="253"/>
    </row>
    <row r="34" spans="1:10" ht="15" customHeight="1">
      <c r="A34" s="164"/>
      <c r="B34" s="165" t="s">
        <v>213</v>
      </c>
      <c r="C34" s="163" t="s">
        <v>21</v>
      </c>
      <c r="D34" s="163">
        <v>2</v>
      </c>
      <c r="E34" s="163">
        <v>2</v>
      </c>
      <c r="F34" s="163">
        <f t="shared" si="0"/>
        <v>4</v>
      </c>
      <c r="G34" s="166">
        <v>1</v>
      </c>
      <c r="H34" s="166">
        <f>F34</f>
        <v>4</v>
      </c>
      <c r="I34" s="167">
        <f>H34/H58%</f>
        <v>4.2105263157894735</v>
      </c>
      <c r="J34" s="167">
        <f>H34/F59%</f>
        <v>2.9411764705882351</v>
      </c>
    </row>
    <row r="35" spans="1:10" ht="15" customHeight="1">
      <c r="A35" s="164"/>
      <c r="B35" s="165" t="s">
        <v>250</v>
      </c>
      <c r="C35" s="163" t="s">
        <v>279</v>
      </c>
      <c r="D35" s="163">
        <v>3</v>
      </c>
      <c r="E35" s="163">
        <v>1</v>
      </c>
      <c r="F35" s="163">
        <f t="shared" si="0"/>
        <v>4</v>
      </c>
      <c r="G35" s="166">
        <v>1</v>
      </c>
      <c r="H35" s="166">
        <f>SUM(F35:F35)</f>
        <v>4</v>
      </c>
      <c r="I35" s="167">
        <f>H35/H58%</f>
        <v>4.2105263157894735</v>
      </c>
      <c r="J35" s="167">
        <f>H35/F59%</f>
        <v>2.9411764705882351</v>
      </c>
    </row>
    <row r="36" spans="1:10" ht="18" customHeight="1">
      <c r="A36" s="164"/>
      <c r="B36" s="165" t="s">
        <v>124</v>
      </c>
      <c r="C36" s="168" t="s">
        <v>124</v>
      </c>
      <c r="D36" s="163">
        <v>3</v>
      </c>
      <c r="E36" s="163">
        <v>1</v>
      </c>
      <c r="F36" s="163">
        <f t="shared" si="0"/>
        <v>4</v>
      </c>
      <c r="G36" s="166">
        <v>1</v>
      </c>
      <c r="H36" s="166">
        <f>F36</f>
        <v>4</v>
      </c>
      <c r="I36" s="167">
        <f>H36/H58%</f>
        <v>4.2105263157894735</v>
      </c>
      <c r="J36" s="167">
        <f>H36/F59%</f>
        <v>2.9411764705882351</v>
      </c>
    </row>
    <row r="37" spans="1:10">
      <c r="A37" s="259" t="s">
        <v>265</v>
      </c>
      <c r="B37" s="260"/>
      <c r="C37" s="259"/>
      <c r="D37" s="145">
        <f>SUM(D29:D36)</f>
        <v>20</v>
      </c>
      <c r="E37" s="145">
        <f>SUM(E29:E36)</f>
        <v>9</v>
      </c>
      <c r="F37" s="145">
        <f>D37+E37</f>
        <v>29</v>
      </c>
      <c r="G37" s="169">
        <f>SUM(G29:G36)</f>
        <v>8</v>
      </c>
      <c r="H37" s="169">
        <f>SUM(H29:H36)</f>
        <v>29</v>
      </c>
      <c r="I37" s="147">
        <f>H37/H58%</f>
        <v>30.526315789473685</v>
      </c>
      <c r="J37" s="147">
        <f>SUM(J29:J36)</f>
        <v>21.323529411764707</v>
      </c>
    </row>
    <row r="38" spans="1:10">
      <c r="A38" s="239" t="s">
        <v>268</v>
      </c>
      <c r="B38" s="170" t="s">
        <v>211</v>
      </c>
      <c r="C38" s="171" t="s">
        <v>281</v>
      </c>
      <c r="D38" s="171">
        <v>3</v>
      </c>
      <c r="E38" s="171">
        <v>0</v>
      </c>
      <c r="F38" s="171">
        <f t="shared" si="0"/>
        <v>3</v>
      </c>
      <c r="G38" s="172">
        <v>1</v>
      </c>
      <c r="H38" s="172">
        <f>F38</f>
        <v>3</v>
      </c>
      <c r="I38" s="173">
        <f>H38/H58%</f>
        <v>3.1578947368421053</v>
      </c>
      <c r="J38" s="173">
        <f>H38/F59%</f>
        <v>2.2058823529411762</v>
      </c>
    </row>
    <row r="39" spans="1:10">
      <c r="A39" s="261"/>
      <c r="B39" s="170" t="s">
        <v>212</v>
      </c>
      <c r="C39" s="171" t="s">
        <v>282</v>
      </c>
      <c r="D39" s="171">
        <v>1</v>
      </c>
      <c r="E39" s="171">
        <v>2</v>
      </c>
      <c r="F39" s="171">
        <f t="shared" si="0"/>
        <v>3</v>
      </c>
      <c r="G39" s="172">
        <v>1</v>
      </c>
      <c r="H39" s="172">
        <f>F39</f>
        <v>3</v>
      </c>
      <c r="I39" s="173">
        <f>H39/H58%</f>
        <v>3.1578947368421053</v>
      </c>
      <c r="J39" s="173">
        <f>H39/F59%</f>
        <v>2.2058823529411762</v>
      </c>
    </row>
    <row r="40" spans="1:10">
      <c r="A40" s="261"/>
      <c r="B40" s="172" t="s">
        <v>213</v>
      </c>
      <c r="C40" s="171" t="s">
        <v>36</v>
      </c>
      <c r="D40" s="171">
        <v>2</v>
      </c>
      <c r="E40" s="171">
        <v>1</v>
      </c>
      <c r="F40" s="171">
        <f t="shared" si="0"/>
        <v>3</v>
      </c>
      <c r="G40" s="172">
        <v>1</v>
      </c>
      <c r="H40" s="172">
        <f>SUM(F40)</f>
        <v>3</v>
      </c>
      <c r="I40" s="173">
        <f>H40/H58%</f>
        <v>3.1578947368421053</v>
      </c>
      <c r="J40" s="173">
        <f>H40/F59%</f>
        <v>2.2058823529411762</v>
      </c>
    </row>
    <row r="41" spans="1:10">
      <c r="A41" s="261"/>
      <c r="B41" s="239" t="s">
        <v>215</v>
      </c>
      <c r="C41" s="171" t="s">
        <v>125</v>
      </c>
      <c r="D41" s="171">
        <v>3</v>
      </c>
      <c r="E41" s="171">
        <v>1</v>
      </c>
      <c r="F41" s="171">
        <f t="shared" si="0"/>
        <v>4</v>
      </c>
      <c r="G41" s="257">
        <v>2</v>
      </c>
      <c r="H41" s="257">
        <f>SUM(F41:F42)</f>
        <v>7</v>
      </c>
      <c r="I41" s="258">
        <f>H41/H58%</f>
        <v>7.3684210526315796</v>
      </c>
      <c r="J41" s="258">
        <f>H41/F59%</f>
        <v>5.1470588235294112</v>
      </c>
    </row>
    <row r="42" spans="1:10">
      <c r="A42" s="261"/>
      <c r="B42" s="240"/>
      <c r="C42" s="171" t="s">
        <v>283</v>
      </c>
      <c r="D42" s="171">
        <v>3</v>
      </c>
      <c r="E42" s="171">
        <v>0</v>
      </c>
      <c r="F42" s="171">
        <f t="shared" si="0"/>
        <v>3</v>
      </c>
      <c r="G42" s="257"/>
      <c r="H42" s="257"/>
      <c r="I42" s="258"/>
      <c r="J42" s="258"/>
    </row>
    <row r="43" spans="1:10" ht="32.25" customHeight="1">
      <c r="A43" s="261"/>
      <c r="B43" s="172" t="s">
        <v>216</v>
      </c>
      <c r="C43" s="171" t="s">
        <v>284</v>
      </c>
      <c r="D43" s="171">
        <v>3</v>
      </c>
      <c r="E43" s="171">
        <v>1</v>
      </c>
      <c r="F43" s="171">
        <f t="shared" si="0"/>
        <v>4</v>
      </c>
      <c r="G43" s="172">
        <v>1</v>
      </c>
      <c r="H43" s="172">
        <f>F43</f>
        <v>4</v>
      </c>
      <c r="I43" s="173">
        <f>H43/H58%</f>
        <v>4.2105263157894735</v>
      </c>
      <c r="J43" s="173">
        <f>H43/F59%</f>
        <v>2.9411764705882351</v>
      </c>
    </row>
    <row r="44" spans="1:10">
      <c r="A44" s="261"/>
      <c r="B44" s="172" t="s">
        <v>217</v>
      </c>
      <c r="C44" s="171" t="s">
        <v>128</v>
      </c>
      <c r="D44" s="171">
        <v>3</v>
      </c>
      <c r="E44" s="171">
        <v>1</v>
      </c>
      <c r="F44" s="171">
        <f t="shared" si="0"/>
        <v>4</v>
      </c>
      <c r="G44" s="172">
        <v>1</v>
      </c>
      <c r="H44" s="172">
        <f>F44</f>
        <v>4</v>
      </c>
      <c r="I44" s="173">
        <f>H44/H58%</f>
        <v>4.2105263157894735</v>
      </c>
      <c r="J44" s="173">
        <f>H44/F59%</f>
        <v>2.9411764705882351</v>
      </c>
    </row>
    <row r="45" spans="1:10">
      <c r="A45" s="245" t="s">
        <v>265</v>
      </c>
      <c r="B45" s="246"/>
      <c r="C45" s="245"/>
      <c r="D45" s="149">
        <f>SUM(D38:D44)</f>
        <v>18</v>
      </c>
      <c r="E45" s="149">
        <f>SUM(E38:E44)</f>
        <v>6</v>
      </c>
      <c r="F45" s="149">
        <f t="shared" si="0"/>
        <v>24</v>
      </c>
      <c r="G45" s="161">
        <f>SUM(G38:G44)</f>
        <v>7</v>
      </c>
      <c r="H45" s="161">
        <f>SUM(H38:H44)</f>
        <v>24</v>
      </c>
      <c r="I45" s="151">
        <f>H45/H58%</f>
        <v>25.263157894736842</v>
      </c>
      <c r="J45" s="151">
        <f>SUM(J38:J44)</f>
        <v>17.647058823529409</v>
      </c>
    </row>
    <row r="46" spans="1:10" ht="15" customHeight="1">
      <c r="A46" s="174" t="s">
        <v>269</v>
      </c>
      <c r="B46" s="170" t="s">
        <v>211</v>
      </c>
      <c r="C46" s="171" t="s">
        <v>56</v>
      </c>
      <c r="D46" s="171">
        <v>3</v>
      </c>
      <c r="E46" s="171">
        <v>1</v>
      </c>
      <c r="F46" s="171">
        <f>D46+E46</f>
        <v>4</v>
      </c>
      <c r="G46" s="172">
        <f>F46</f>
        <v>4</v>
      </c>
      <c r="H46" s="172">
        <f>F46</f>
        <v>4</v>
      </c>
      <c r="I46" s="173">
        <f>H46/H58%</f>
        <v>4.2105263157894735</v>
      </c>
      <c r="J46" s="173">
        <f>H46/F59%</f>
        <v>2.9411764705882351</v>
      </c>
    </row>
    <row r="47" spans="1:10">
      <c r="A47" s="175"/>
      <c r="B47" s="239" t="s">
        <v>280</v>
      </c>
      <c r="C47" s="171" t="s">
        <v>285</v>
      </c>
      <c r="D47" s="171">
        <v>3</v>
      </c>
      <c r="E47" s="171">
        <v>1</v>
      </c>
      <c r="F47" s="171">
        <f t="shared" ref="F47:F53" si="1">D47+E47</f>
        <v>4</v>
      </c>
      <c r="G47" s="247">
        <v>2</v>
      </c>
      <c r="H47" s="239">
        <f>F47+F48</f>
        <v>7</v>
      </c>
      <c r="I47" s="241">
        <f>H47/H58%</f>
        <v>7.3684210526315796</v>
      </c>
      <c r="J47" s="241">
        <f>H47/F59%</f>
        <v>5.1470588235294112</v>
      </c>
    </row>
    <row r="48" spans="1:10">
      <c r="A48" s="175"/>
      <c r="B48" s="240"/>
      <c r="C48" s="171" t="s">
        <v>99</v>
      </c>
      <c r="D48" s="171">
        <v>3</v>
      </c>
      <c r="E48" s="171">
        <v>0</v>
      </c>
      <c r="F48" s="171">
        <f t="shared" si="1"/>
        <v>3</v>
      </c>
      <c r="G48" s="249"/>
      <c r="H48" s="240"/>
      <c r="I48" s="242"/>
      <c r="J48" s="242"/>
    </row>
    <row r="49" spans="1:10">
      <c r="A49" s="175"/>
      <c r="B49" s="239" t="s">
        <v>215</v>
      </c>
      <c r="C49" s="171" t="s">
        <v>85</v>
      </c>
      <c r="D49" s="171">
        <v>3</v>
      </c>
      <c r="E49" s="171">
        <v>1</v>
      </c>
      <c r="F49" s="171">
        <f t="shared" si="1"/>
        <v>4</v>
      </c>
      <c r="G49" s="247">
        <v>3</v>
      </c>
      <c r="H49" s="239">
        <f>F49+F50+F51</f>
        <v>12</v>
      </c>
      <c r="I49" s="241">
        <f>H49/H58%</f>
        <v>12.631578947368421</v>
      </c>
      <c r="J49" s="241">
        <f>H49/F59%</f>
        <v>8.8235294117647047</v>
      </c>
    </row>
    <row r="50" spans="1:10">
      <c r="A50" s="175"/>
      <c r="B50" s="261"/>
      <c r="C50" s="171" t="s">
        <v>286</v>
      </c>
      <c r="D50" s="171">
        <v>3</v>
      </c>
      <c r="E50" s="171">
        <v>1</v>
      </c>
      <c r="F50" s="171">
        <f t="shared" si="1"/>
        <v>4</v>
      </c>
      <c r="G50" s="248"/>
      <c r="H50" s="261"/>
      <c r="I50" s="243"/>
      <c r="J50" s="243"/>
    </row>
    <row r="51" spans="1:10">
      <c r="A51" s="175"/>
      <c r="B51" s="240"/>
      <c r="C51" s="171" t="s">
        <v>101</v>
      </c>
      <c r="D51" s="171">
        <v>3</v>
      </c>
      <c r="E51" s="171">
        <v>1</v>
      </c>
      <c r="F51" s="171">
        <f t="shared" si="1"/>
        <v>4</v>
      </c>
      <c r="G51" s="249"/>
      <c r="H51" s="240"/>
      <c r="I51" s="242"/>
      <c r="J51" s="242"/>
    </row>
    <row r="52" spans="1:10" ht="15.75" customHeight="1">
      <c r="A52" s="175"/>
      <c r="B52" s="239" t="s">
        <v>291</v>
      </c>
      <c r="C52" s="171" t="s">
        <v>287</v>
      </c>
      <c r="D52" s="171">
        <v>3</v>
      </c>
      <c r="E52" s="171">
        <v>1</v>
      </c>
      <c r="F52" s="171">
        <f t="shared" si="1"/>
        <v>4</v>
      </c>
      <c r="G52" s="247">
        <v>2</v>
      </c>
      <c r="H52" s="239">
        <f>F52+F53</f>
        <v>7</v>
      </c>
      <c r="I52" s="241">
        <f>H52/H58%</f>
        <v>7.3684210526315796</v>
      </c>
      <c r="J52" s="241">
        <f>H52/F59%</f>
        <v>5.1470588235294112</v>
      </c>
    </row>
    <row r="53" spans="1:10">
      <c r="A53" s="175"/>
      <c r="B53" s="240"/>
      <c r="C53" s="171" t="s">
        <v>63</v>
      </c>
      <c r="D53" s="171">
        <v>3</v>
      </c>
      <c r="E53" s="171">
        <v>0</v>
      </c>
      <c r="F53" s="171">
        <f t="shared" si="1"/>
        <v>3</v>
      </c>
      <c r="G53" s="249"/>
      <c r="H53" s="240"/>
      <c r="I53" s="242"/>
      <c r="J53" s="242"/>
    </row>
    <row r="54" spans="1:10">
      <c r="A54" s="245" t="s">
        <v>265</v>
      </c>
      <c r="B54" s="246"/>
      <c r="C54" s="246"/>
      <c r="D54" s="149">
        <f>SUM(D46:D53)</f>
        <v>24</v>
      </c>
      <c r="E54" s="149">
        <f>SUM(E46:E53)</f>
        <v>6</v>
      </c>
      <c r="F54" s="149">
        <f>D54+E54</f>
        <v>30</v>
      </c>
      <c r="G54" s="161">
        <f>SUM(G46:G53)</f>
        <v>11</v>
      </c>
      <c r="H54" s="161">
        <f>SUM(H46:H53)</f>
        <v>30</v>
      </c>
      <c r="I54" s="151">
        <f>H54/H58%</f>
        <v>31.578947368421055</v>
      </c>
      <c r="J54" s="151">
        <f>SUM(J46:J53)</f>
        <v>22.058823529411761</v>
      </c>
    </row>
    <row r="55" spans="1:10" ht="13.5" customHeight="1">
      <c r="A55" s="247" t="s">
        <v>151</v>
      </c>
      <c r="B55" s="176"/>
      <c r="C55" s="171" t="s">
        <v>270</v>
      </c>
      <c r="D55" s="171">
        <v>0</v>
      </c>
      <c r="E55" s="171">
        <v>3</v>
      </c>
      <c r="F55" s="171">
        <f>SUM(D55:E55)</f>
        <v>3</v>
      </c>
      <c r="G55" s="250">
        <v>2</v>
      </c>
      <c r="H55" s="250">
        <f>SUM(F55:F56)</f>
        <v>6</v>
      </c>
      <c r="I55" s="255">
        <f>H55/H58%</f>
        <v>6.3157894736842106</v>
      </c>
      <c r="J55" s="255">
        <f>H55/F59%</f>
        <v>4.4117647058823524</v>
      </c>
    </row>
    <row r="56" spans="1:10">
      <c r="A56" s="249"/>
      <c r="B56" s="176"/>
      <c r="C56" s="176" t="s">
        <v>271</v>
      </c>
      <c r="D56" s="176">
        <v>0</v>
      </c>
      <c r="E56" s="176">
        <v>3</v>
      </c>
      <c r="F56" s="171">
        <f>SUM(D56:E56)</f>
        <v>3</v>
      </c>
      <c r="G56" s="251"/>
      <c r="H56" s="251"/>
      <c r="I56" s="256"/>
      <c r="J56" s="256"/>
    </row>
    <row r="57" spans="1:10">
      <c r="A57" s="245" t="s">
        <v>265</v>
      </c>
      <c r="B57" s="245"/>
      <c r="C57" s="245"/>
      <c r="D57" s="177">
        <f>SUM(D55:D56)</f>
        <v>0</v>
      </c>
      <c r="E57" s="177">
        <f>SUM(E55:E56)</f>
        <v>6</v>
      </c>
      <c r="F57" s="177">
        <f>D57+E57</f>
        <v>6</v>
      </c>
      <c r="G57" s="177">
        <f>G55</f>
        <v>2</v>
      </c>
      <c r="H57" s="177">
        <f>H55</f>
        <v>6</v>
      </c>
      <c r="I57" s="178">
        <f>H57/H58%</f>
        <v>6.3157894736842106</v>
      </c>
      <c r="J57" s="178">
        <f>SUM(J55)</f>
        <v>4.4117647058823524</v>
      </c>
    </row>
    <row r="58" spans="1:10">
      <c r="A58" s="244" t="s">
        <v>18</v>
      </c>
      <c r="B58" s="244"/>
      <c r="C58" s="244"/>
      <c r="D58" s="177">
        <f>D26+D37+D45+D54+D57+D28</f>
        <v>66</v>
      </c>
      <c r="E58" s="177">
        <f>E26+E37+E45+E54+E57+E28</f>
        <v>29</v>
      </c>
      <c r="F58" s="177">
        <f>D58+E58</f>
        <v>95</v>
      </c>
      <c r="G58" s="177">
        <f>G26+G37+G45+G54+G57+G28</f>
        <v>34</v>
      </c>
      <c r="H58" s="177">
        <f>H26+H37+H45+H54+H57+H28</f>
        <v>95</v>
      </c>
      <c r="I58" s="178">
        <f>I26+I37+I45+I54+I57+I28</f>
        <v>100</v>
      </c>
      <c r="J58" s="178">
        <f>J26+J37+J45+J54+J57+J28</f>
        <v>69.85294117647058</v>
      </c>
    </row>
    <row r="59" spans="1:10">
      <c r="A59" s="244" t="s">
        <v>272</v>
      </c>
      <c r="B59" s="244"/>
      <c r="C59" s="244"/>
      <c r="D59" s="177">
        <f>D23+D58</f>
        <v>103</v>
      </c>
      <c r="E59" s="177">
        <f>E23+E58</f>
        <v>33</v>
      </c>
      <c r="F59" s="177">
        <f>F23+F58</f>
        <v>136</v>
      </c>
      <c r="G59" s="177"/>
      <c r="H59" s="177"/>
      <c r="I59" s="178"/>
      <c r="J59" s="178"/>
    </row>
  </sheetData>
  <mergeCells count="87">
    <mergeCell ref="J16:J17"/>
    <mergeCell ref="J18:J19"/>
    <mergeCell ref="J20:J21"/>
    <mergeCell ref="I16:I17"/>
    <mergeCell ref="B52:B53"/>
    <mergeCell ref="B49:B51"/>
    <mergeCell ref="B47:B48"/>
    <mergeCell ref="H52:H53"/>
    <mergeCell ref="H49:H51"/>
    <mergeCell ref="I18:I19"/>
    <mergeCell ref="I20:I21"/>
    <mergeCell ref="H20:H21"/>
    <mergeCell ref="G20:G21"/>
    <mergeCell ref="H16:H17"/>
    <mergeCell ref="H18:H19"/>
    <mergeCell ref="A45:C45"/>
    <mergeCell ref="A11:A14"/>
    <mergeCell ref="G11:G14"/>
    <mergeCell ref="B20:B21"/>
    <mergeCell ref="B18:B19"/>
    <mergeCell ref="B11:B14"/>
    <mergeCell ref="A16:A21"/>
    <mergeCell ref="A15:C15"/>
    <mergeCell ref="G16:G17"/>
    <mergeCell ref="B16:B17"/>
    <mergeCell ref="G18:G19"/>
    <mergeCell ref="A37:C37"/>
    <mergeCell ref="A38:A44"/>
    <mergeCell ref="B41:B42"/>
    <mergeCell ref="A10:C10"/>
    <mergeCell ref="A28:C28"/>
    <mergeCell ref="A26:C26"/>
    <mergeCell ref="A22:C22"/>
    <mergeCell ref="A23:C23"/>
    <mergeCell ref="A24:J24"/>
    <mergeCell ref="B32:B33"/>
    <mergeCell ref="H29:H31"/>
    <mergeCell ref="G29:G31"/>
    <mergeCell ref="B29:B31"/>
    <mergeCell ref="G32:G33"/>
    <mergeCell ref="H32:H33"/>
    <mergeCell ref="I32:I33"/>
    <mergeCell ref="J32:J33"/>
    <mergeCell ref="I29:I31"/>
    <mergeCell ref="J29:J31"/>
    <mergeCell ref="A57:C57"/>
    <mergeCell ref="A58:C58"/>
    <mergeCell ref="H55:H56"/>
    <mergeCell ref="I55:I56"/>
    <mergeCell ref="J55:J56"/>
    <mergeCell ref="G41:G42"/>
    <mergeCell ref="H41:H42"/>
    <mergeCell ref="I41:I42"/>
    <mergeCell ref="J41:J42"/>
    <mergeCell ref="G47:G48"/>
    <mergeCell ref="J47:J48"/>
    <mergeCell ref="J52:J53"/>
    <mergeCell ref="J49:J51"/>
    <mergeCell ref="A59:C59"/>
    <mergeCell ref="A54:C54"/>
    <mergeCell ref="G49:G51"/>
    <mergeCell ref="G52:G53"/>
    <mergeCell ref="A55:A56"/>
    <mergeCell ref="G55:G56"/>
    <mergeCell ref="H47:H48"/>
    <mergeCell ref="I47:I48"/>
    <mergeCell ref="I49:I51"/>
    <mergeCell ref="I52:I53"/>
    <mergeCell ref="I11:I14"/>
    <mergeCell ref="J11:J14"/>
    <mergeCell ref="I6:I7"/>
    <mergeCell ref="J6:J7"/>
    <mergeCell ref="G8:G9"/>
    <mergeCell ref="H8:H9"/>
    <mergeCell ref="I8:I9"/>
    <mergeCell ref="J8:J9"/>
    <mergeCell ref="H11:H14"/>
    <mergeCell ref="A1:J1"/>
    <mergeCell ref="A2:J2"/>
    <mergeCell ref="A4:A9"/>
    <mergeCell ref="G4:G5"/>
    <mergeCell ref="H4:H5"/>
    <mergeCell ref="I4:I5"/>
    <mergeCell ref="J4:J5"/>
    <mergeCell ref="G6:G7"/>
    <mergeCell ref="H6:H7"/>
    <mergeCell ref="B4:B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M16"/>
  <sheetViews>
    <sheetView topLeftCell="A4" workbookViewId="0">
      <selection activeCell="F22" sqref="F22"/>
    </sheetView>
  </sheetViews>
  <sheetFormatPr defaultRowHeight="22.5" customHeight="1"/>
  <cols>
    <col min="3" max="3" width="41.7109375" customWidth="1"/>
    <col min="4" max="4" width="9.42578125" bestFit="1" customWidth="1"/>
  </cols>
  <sheetData>
    <row r="5" spans="3:13" ht="22.5" customHeight="1" thickBot="1"/>
    <row r="6" spans="3:13" ht="22.5" customHeight="1" thickBot="1">
      <c r="C6" s="273" t="s">
        <v>143</v>
      </c>
      <c r="D6" s="274"/>
    </row>
    <row r="7" spans="3:13" ht="22.5" customHeight="1" thickBot="1">
      <c r="C7" s="45" t="s">
        <v>144</v>
      </c>
      <c r="D7" s="49">
        <f>RoadMap!E14+RoadMap!E15+RoadMap!M14+RoadMap!E23+RoadMap!M28+RoadMap!E54</f>
        <v>13</v>
      </c>
      <c r="I7" s="46">
        <v>13</v>
      </c>
    </row>
    <row r="8" spans="3:13" ht="22.5" customHeight="1" thickBot="1">
      <c r="C8" s="45" t="s">
        <v>169</v>
      </c>
      <c r="D8" s="50">
        <f>RoadMap!E42+RoadMap!M41+RoadMap!M42+RoadMap!M47+RoadMap!E47+RoadMap!E48</f>
        <v>11</v>
      </c>
      <c r="I8" s="45"/>
      <c r="M8">
        <f>36/136</f>
        <v>0.26470588235294118</v>
      </c>
    </row>
    <row r="9" spans="3:13" ht="22.5" customHeight="1" thickBot="1">
      <c r="C9" s="45" t="s">
        <v>145</v>
      </c>
      <c r="D9" s="49">
        <f>RoadMap!E16+RoadMap!M15+RoadMap!E28+RoadMap!M29+RoadMap!M30</f>
        <v>12</v>
      </c>
      <c r="I9" s="46">
        <v>12</v>
      </c>
    </row>
    <row r="10" spans="3:13" ht="22.5" customHeight="1" thickBot="1">
      <c r="C10" s="47" t="s">
        <v>146</v>
      </c>
      <c r="D10" s="49">
        <f>RoadMap!M8+RoadMap!M9</f>
        <v>3</v>
      </c>
      <c r="I10" s="46">
        <v>3</v>
      </c>
    </row>
    <row r="11" spans="3:13" ht="22.5" customHeight="1" thickBot="1">
      <c r="C11" s="45" t="s">
        <v>147</v>
      </c>
      <c r="D11" s="46">
        <f>RoadMap!E8+RoadMap!E9+RoadMap!E12+RoadMap!E13+RoadMap!M10+RoadMap!M11+RoadMap!E21+RoadMap!E22+RoadMap!M21+RoadMap!M26+RoadMap!M27+RoadMap!E26+RoadMap!E27</f>
        <v>26</v>
      </c>
      <c r="I11" s="46">
        <v>29</v>
      </c>
    </row>
    <row r="12" spans="3:13" ht="22.5" customHeight="1" thickBot="1">
      <c r="C12" s="45" t="s">
        <v>148</v>
      </c>
      <c r="D12" s="46">
        <f>RoadMap!E24+RoadMap!E25+RoadMap!E39+RoadMap!E40+RoadMap!M37+RoadMap!M38++RoadMap!M36+RoadMap!M39+RoadMap!M40+RoadMap!M35</f>
        <v>21</v>
      </c>
      <c r="I12" s="46">
        <v>32</v>
      </c>
    </row>
    <row r="13" spans="3:13" ht="22.5" customHeight="1" thickBot="1">
      <c r="C13" s="45" t="s">
        <v>149</v>
      </c>
      <c r="D13" s="46">
        <f>RoadMap!E51+RoadMap!E52+RoadMap!E35+RoadMap!E36+RoadMap!E37+RoadMap!E38+RoadMap!M49+RoadMap!M50+RoadMap!E41+RoadMap!E49+RoadMap!E50+RoadMap!M51+RoadMap!M52+RoadMap!M48</f>
        <v>30</v>
      </c>
      <c r="I13" s="46">
        <v>38</v>
      </c>
    </row>
    <row r="14" spans="3:13" ht="22.5" customHeight="1" thickBot="1">
      <c r="C14" s="45" t="s">
        <v>150</v>
      </c>
      <c r="D14" s="46">
        <f>RoadMap!M12+RoadMap!M13</f>
        <v>3</v>
      </c>
      <c r="I14" s="46">
        <v>3</v>
      </c>
    </row>
    <row r="15" spans="3:13" ht="22.5" customHeight="1" thickBot="1">
      <c r="C15" s="45" t="s">
        <v>151</v>
      </c>
      <c r="D15" s="46">
        <v>6</v>
      </c>
      <c r="I15" s="46">
        <v>6</v>
      </c>
    </row>
    <row r="16" spans="3:13" ht="22.5" customHeight="1" thickBot="1">
      <c r="C16" s="45" t="s">
        <v>152</v>
      </c>
      <c r="D16" s="48">
        <f>SUM(D7:D15)</f>
        <v>125</v>
      </c>
      <c r="I16" s="48">
        <f>SUM(I7:I15)</f>
        <v>136</v>
      </c>
    </row>
  </sheetData>
  <mergeCells count="1">
    <mergeCell ref="C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zoomScaleSheetLayoutView="90" workbookViewId="0">
      <selection activeCell="R43" sqref="R43"/>
    </sheetView>
  </sheetViews>
  <sheetFormatPr defaultRowHeight="15"/>
  <cols>
    <col min="1" max="1" width="6.28515625" style="4" customWidth="1"/>
    <col min="2" max="2" width="27.42578125" style="4" customWidth="1"/>
    <col min="3" max="3" width="3.85546875" style="4" customWidth="1"/>
    <col min="4" max="4" width="4.85546875" style="4" customWidth="1"/>
    <col min="5" max="6" width="3.85546875" style="4" customWidth="1"/>
    <col min="7" max="7" width="7" style="4" customWidth="1"/>
    <col min="8" max="8" width="5.28515625" style="24" customWidth="1"/>
    <col min="9" max="9" width="7.85546875" style="4" customWidth="1"/>
    <col min="10" max="10" width="29.140625" style="4" customWidth="1"/>
    <col min="11" max="11" width="4.5703125" style="4" customWidth="1"/>
    <col min="12" max="12" width="4" style="4" customWidth="1"/>
    <col min="13" max="13" width="4.42578125" style="4" customWidth="1"/>
    <col min="14" max="14" width="4" style="4" customWidth="1"/>
    <col min="15" max="15" width="7.140625" style="4" customWidth="1"/>
    <col min="16" max="16" width="4.85546875" style="4" customWidth="1"/>
    <col min="17" max="17" width="9.140625" style="4"/>
    <col min="18" max="18" width="17.7109375" style="4" customWidth="1"/>
    <col min="19" max="16384" width="9.140625" style="4"/>
  </cols>
  <sheetData>
    <row r="1" spans="1:25" ht="26.25" customHeight="1">
      <c r="A1" s="214" t="s">
        <v>112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1:25" ht="18.75" customHeight="1">
      <c r="A2" s="215" t="s">
        <v>113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25" ht="29.25" customHeight="1">
      <c r="A3" s="216" t="s">
        <v>114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25" ht="15.75" customHeight="1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25" ht="15.75" customHeight="1" thickBot="1">
      <c r="A5" s="37"/>
      <c r="B5" s="37"/>
      <c r="C5" s="37"/>
      <c r="D5" s="37"/>
      <c r="E5" s="37"/>
      <c r="F5" s="37"/>
      <c r="G5" s="37"/>
      <c r="H5" s="127"/>
      <c r="I5" s="37"/>
      <c r="J5" s="37"/>
      <c r="K5" s="37"/>
      <c r="L5" s="37"/>
      <c r="M5" s="37"/>
      <c r="N5" s="37"/>
      <c r="O5" s="37"/>
    </row>
    <row r="6" spans="1:25" ht="16.5" thickBot="1">
      <c r="A6" s="210" t="s">
        <v>0</v>
      </c>
      <c r="B6" s="211"/>
      <c r="C6" s="211"/>
      <c r="D6" s="211"/>
      <c r="E6" s="211"/>
      <c r="F6" s="211"/>
      <c r="G6" s="212"/>
      <c r="H6" s="5"/>
      <c r="I6" s="210" t="s">
        <v>19</v>
      </c>
      <c r="J6" s="211"/>
      <c r="K6" s="211"/>
      <c r="L6" s="211"/>
      <c r="M6" s="211"/>
      <c r="N6" s="211"/>
      <c r="O6" s="211"/>
      <c r="P6" s="6"/>
    </row>
    <row r="7" spans="1:25" ht="16.5" thickBot="1">
      <c r="A7" s="7" t="s">
        <v>2</v>
      </c>
      <c r="B7" s="8" t="s">
        <v>3</v>
      </c>
      <c r="C7" s="8" t="s">
        <v>4</v>
      </c>
      <c r="D7" s="8" t="s">
        <v>5</v>
      </c>
      <c r="E7" s="8" t="s">
        <v>6</v>
      </c>
      <c r="F7" s="8" t="s">
        <v>117</v>
      </c>
      <c r="G7" s="7" t="s">
        <v>1</v>
      </c>
      <c r="H7" s="5"/>
      <c r="I7" s="9" t="s">
        <v>2</v>
      </c>
      <c r="J7" s="9" t="s">
        <v>3</v>
      </c>
      <c r="K7" s="9" t="s">
        <v>4</v>
      </c>
      <c r="L7" s="9" t="s">
        <v>5</v>
      </c>
      <c r="M7" s="9" t="s">
        <v>6</v>
      </c>
      <c r="N7" s="9" t="s">
        <v>117</v>
      </c>
      <c r="O7" s="10" t="s">
        <v>1</v>
      </c>
    </row>
    <row r="8" spans="1:25" ht="16.5" thickBot="1">
      <c r="A8" s="51" t="s">
        <v>153</v>
      </c>
      <c r="B8" s="52" t="s">
        <v>7</v>
      </c>
      <c r="C8" s="53">
        <v>3</v>
      </c>
      <c r="D8" s="53">
        <v>0</v>
      </c>
      <c r="E8" s="53">
        <v>3</v>
      </c>
      <c r="F8" s="53">
        <v>3</v>
      </c>
      <c r="G8" s="51"/>
      <c r="H8" s="12"/>
      <c r="I8" s="51" t="s">
        <v>131</v>
      </c>
      <c r="J8" s="52" t="s">
        <v>33</v>
      </c>
      <c r="K8" s="53">
        <v>2</v>
      </c>
      <c r="L8" s="53">
        <v>0</v>
      </c>
      <c r="M8" s="53">
        <v>2</v>
      </c>
      <c r="N8" s="53">
        <v>2</v>
      </c>
      <c r="O8" s="51"/>
      <c r="U8" s="99"/>
    </row>
    <row r="9" spans="1:25" ht="16.5" thickBot="1">
      <c r="A9" s="51" t="s">
        <v>154</v>
      </c>
      <c r="B9" s="52" t="s">
        <v>8</v>
      </c>
      <c r="C9" s="53">
        <v>0</v>
      </c>
      <c r="D9" s="53">
        <v>1</v>
      </c>
      <c r="E9" s="53">
        <v>1</v>
      </c>
      <c r="F9" s="53">
        <v>3</v>
      </c>
      <c r="G9" s="51"/>
      <c r="H9" s="12"/>
      <c r="I9" s="54" t="s">
        <v>132</v>
      </c>
      <c r="J9" s="52" t="s">
        <v>34</v>
      </c>
      <c r="K9" s="53">
        <v>0</v>
      </c>
      <c r="L9" s="53">
        <v>1</v>
      </c>
      <c r="M9" s="53">
        <v>1</v>
      </c>
      <c r="N9" s="53">
        <v>3</v>
      </c>
      <c r="O9" s="51"/>
      <c r="R9" s="103" t="s">
        <v>170</v>
      </c>
      <c r="S9" s="4">
        <f>SUM(E8:E11,M8:M11,E21:E22,E26:E27,M21,M26:M27)</f>
        <v>29</v>
      </c>
      <c r="V9" s="4" t="s">
        <v>184</v>
      </c>
      <c r="W9" s="4" t="s">
        <v>2</v>
      </c>
      <c r="X9" s="4" t="s">
        <v>185</v>
      </c>
      <c r="Y9" s="4" t="s">
        <v>186</v>
      </c>
    </row>
    <row r="10" spans="1:25" ht="16.5" thickBot="1">
      <c r="A10" s="51" t="s">
        <v>9</v>
      </c>
      <c r="B10" s="52" t="s">
        <v>10</v>
      </c>
      <c r="C10" s="53">
        <v>1</v>
      </c>
      <c r="D10" s="53">
        <v>0</v>
      </c>
      <c r="E10" s="53">
        <v>1</v>
      </c>
      <c r="F10" s="53">
        <v>1</v>
      </c>
      <c r="G10" s="51"/>
      <c r="H10" s="12"/>
      <c r="I10" s="54" t="s">
        <v>20</v>
      </c>
      <c r="J10" s="55" t="s">
        <v>21</v>
      </c>
      <c r="K10" s="56">
        <v>2</v>
      </c>
      <c r="L10" s="56">
        <v>0</v>
      </c>
      <c r="M10" s="56">
        <v>2</v>
      </c>
      <c r="N10" s="56">
        <v>2</v>
      </c>
      <c r="O10" s="54"/>
      <c r="R10" s="104" t="s">
        <v>171</v>
      </c>
      <c r="S10" s="4">
        <f>SUM(E24:E25,M22:M23,M35,M38:M42,E39:E40)</f>
        <v>24</v>
      </c>
      <c r="V10" s="4" t="s">
        <v>187</v>
      </c>
      <c r="W10" s="4" t="s">
        <v>175</v>
      </c>
      <c r="X10" s="4" t="s">
        <v>188</v>
      </c>
      <c r="Y10" s="4">
        <v>0</v>
      </c>
    </row>
    <row r="11" spans="1:25" ht="16.5" thickBot="1">
      <c r="A11" s="51" t="s">
        <v>11</v>
      </c>
      <c r="B11" s="52" t="s">
        <v>12</v>
      </c>
      <c r="C11" s="53">
        <v>0</v>
      </c>
      <c r="D11" s="53">
        <v>2</v>
      </c>
      <c r="E11" s="53">
        <v>2</v>
      </c>
      <c r="F11" s="53">
        <v>6</v>
      </c>
      <c r="G11" s="51"/>
      <c r="H11" s="12"/>
      <c r="I11" s="51" t="s">
        <v>22</v>
      </c>
      <c r="J11" s="52" t="s">
        <v>23</v>
      </c>
      <c r="K11" s="53">
        <v>0</v>
      </c>
      <c r="L11" s="53">
        <v>2</v>
      </c>
      <c r="M11" s="53">
        <v>2</v>
      </c>
      <c r="N11" s="53">
        <v>6</v>
      </c>
      <c r="O11" s="51"/>
      <c r="R11" s="105" t="s">
        <v>172</v>
      </c>
      <c r="S11" s="4">
        <f>SUM(E35:E38,E41,E49:E52,M48:M52)</f>
        <v>30</v>
      </c>
      <c r="X11" s="4" t="s">
        <v>189</v>
      </c>
      <c r="Y11" s="4">
        <v>1</v>
      </c>
    </row>
    <row r="12" spans="1:25" ht="16.5" thickBot="1">
      <c r="A12" s="1" t="s">
        <v>155</v>
      </c>
      <c r="B12" s="3" t="s">
        <v>13</v>
      </c>
      <c r="C12" s="11">
        <v>2</v>
      </c>
      <c r="D12" s="11">
        <v>0</v>
      </c>
      <c r="E12" s="11">
        <v>2</v>
      </c>
      <c r="F12" s="11">
        <v>2</v>
      </c>
      <c r="G12" s="1"/>
      <c r="H12" s="12"/>
      <c r="I12" s="100" t="s">
        <v>160</v>
      </c>
      <c r="J12" s="101" t="s">
        <v>25</v>
      </c>
      <c r="K12" s="102">
        <v>2</v>
      </c>
      <c r="L12" s="102">
        <v>0</v>
      </c>
      <c r="M12" s="102">
        <v>2</v>
      </c>
      <c r="N12" s="102">
        <v>2</v>
      </c>
      <c r="O12" s="100"/>
      <c r="R12" s="106" t="s">
        <v>173</v>
      </c>
      <c r="S12" s="4">
        <f>SUM(E16,M15:M16,M29:M30,E28,M24:M25)</f>
        <v>17</v>
      </c>
      <c r="X12" s="4" t="s">
        <v>190</v>
      </c>
      <c r="Y12" s="4">
        <v>2</v>
      </c>
    </row>
    <row r="13" spans="1:25" ht="16.5" thickBot="1">
      <c r="A13" s="1" t="s">
        <v>156</v>
      </c>
      <c r="B13" s="3" t="s">
        <v>14</v>
      </c>
      <c r="C13" s="11">
        <v>0</v>
      </c>
      <c r="D13" s="11">
        <v>1</v>
      </c>
      <c r="E13" s="11">
        <v>1</v>
      </c>
      <c r="F13" s="11">
        <v>3</v>
      </c>
      <c r="G13" s="1"/>
      <c r="H13" s="12"/>
      <c r="I13" s="100" t="s">
        <v>161</v>
      </c>
      <c r="J13" s="101" t="s">
        <v>26</v>
      </c>
      <c r="K13" s="102">
        <v>0</v>
      </c>
      <c r="L13" s="102">
        <v>1</v>
      </c>
      <c r="M13" s="102">
        <v>1</v>
      </c>
      <c r="N13" s="102">
        <v>3</v>
      </c>
      <c r="O13" s="100"/>
      <c r="R13" s="107" t="s">
        <v>175</v>
      </c>
      <c r="S13" s="4">
        <f>SUM(E14:E15,M14,E23,M28,E54)</f>
        <v>13</v>
      </c>
      <c r="V13" s="4" t="s">
        <v>169</v>
      </c>
      <c r="W13" s="4" t="s">
        <v>191</v>
      </c>
      <c r="X13" s="4" t="s">
        <v>192</v>
      </c>
      <c r="Y13" s="4">
        <v>0</v>
      </c>
    </row>
    <row r="14" spans="1:25" s="15" customFormat="1" ht="23.25" customHeight="1" thickBot="1">
      <c r="A14" s="84" t="s">
        <v>157</v>
      </c>
      <c r="B14" s="85" t="s">
        <v>15</v>
      </c>
      <c r="C14" s="86">
        <v>2</v>
      </c>
      <c r="D14" s="86">
        <v>0</v>
      </c>
      <c r="E14" s="86">
        <v>2</v>
      </c>
      <c r="F14" s="86">
        <v>2</v>
      </c>
      <c r="G14" s="84"/>
      <c r="H14" s="14"/>
      <c r="I14" s="87" t="s">
        <v>120</v>
      </c>
      <c r="J14" s="85" t="s">
        <v>27</v>
      </c>
      <c r="K14" s="86">
        <v>2</v>
      </c>
      <c r="L14" s="86">
        <v>0</v>
      </c>
      <c r="M14" s="86">
        <v>2</v>
      </c>
      <c r="N14" s="86">
        <v>2</v>
      </c>
      <c r="O14" s="84"/>
      <c r="R14" s="108" t="s">
        <v>176</v>
      </c>
      <c r="S14" s="15">
        <f>SUM(E42,M36:M37,E48,E47,M47)</f>
        <v>11</v>
      </c>
      <c r="V14" s="15" t="s">
        <v>193</v>
      </c>
      <c r="W14" s="15" t="s">
        <v>173</v>
      </c>
      <c r="X14" s="15" t="s">
        <v>194</v>
      </c>
      <c r="Y14" s="15">
        <v>0</v>
      </c>
    </row>
    <row r="15" spans="1:25" ht="23.25" thickBot="1">
      <c r="A15" s="84" t="s">
        <v>158</v>
      </c>
      <c r="B15" s="85" t="s">
        <v>16</v>
      </c>
      <c r="C15" s="86">
        <v>2</v>
      </c>
      <c r="D15" s="86">
        <v>0</v>
      </c>
      <c r="E15" s="86">
        <v>2</v>
      </c>
      <c r="F15" s="86">
        <v>2</v>
      </c>
      <c r="G15" s="84"/>
      <c r="H15" s="12"/>
      <c r="I15" s="74" t="s">
        <v>162</v>
      </c>
      <c r="J15" s="80" t="s">
        <v>28</v>
      </c>
      <c r="K15" s="79">
        <v>3</v>
      </c>
      <c r="L15" s="79">
        <v>0</v>
      </c>
      <c r="M15" s="79">
        <v>3</v>
      </c>
      <c r="N15" s="79">
        <v>3</v>
      </c>
      <c r="O15" s="77" t="s">
        <v>159</v>
      </c>
      <c r="R15" s="109" t="s">
        <v>177</v>
      </c>
      <c r="S15" s="4">
        <f>M12+M13</f>
        <v>3</v>
      </c>
      <c r="X15" s="4" t="s">
        <v>195</v>
      </c>
      <c r="Y15" s="4">
        <v>1</v>
      </c>
    </row>
    <row r="16" spans="1:25" ht="16.5" thickBot="1">
      <c r="A16" s="74" t="s">
        <v>159</v>
      </c>
      <c r="B16" s="75" t="s">
        <v>17</v>
      </c>
      <c r="C16" s="76">
        <v>3</v>
      </c>
      <c r="D16" s="76">
        <v>0</v>
      </c>
      <c r="E16" s="76">
        <v>3</v>
      </c>
      <c r="F16" s="76">
        <v>3</v>
      </c>
      <c r="G16" s="74"/>
      <c r="H16" s="12"/>
      <c r="I16" s="77" t="s">
        <v>174</v>
      </c>
      <c r="J16" s="78" t="s">
        <v>24</v>
      </c>
      <c r="K16" s="79">
        <v>2</v>
      </c>
      <c r="L16" s="79">
        <v>0</v>
      </c>
      <c r="M16" s="79">
        <v>2</v>
      </c>
      <c r="N16" s="79">
        <v>2</v>
      </c>
      <c r="O16" s="77"/>
      <c r="R16" s="110" t="s">
        <v>178</v>
      </c>
      <c r="S16" s="4">
        <f>E12+E13</f>
        <v>3</v>
      </c>
      <c r="X16" s="4" t="s">
        <v>196</v>
      </c>
      <c r="Y16" s="4">
        <v>2</v>
      </c>
    </row>
    <row r="17" spans="1:25" ht="16.5" customHeight="1" thickBot="1">
      <c r="A17" s="16" t="s">
        <v>18</v>
      </c>
      <c r="B17" s="17"/>
      <c r="C17" s="13">
        <f>SUM(C8:C16)</f>
        <v>13</v>
      </c>
      <c r="D17" s="13">
        <f>SUM(D8:D16)</f>
        <v>4</v>
      </c>
      <c r="E17" s="13">
        <f>SUM(E8:E16)</f>
        <v>17</v>
      </c>
      <c r="F17" s="13">
        <f>SUM(F8:F16)</f>
        <v>25</v>
      </c>
      <c r="G17" s="2"/>
      <c r="H17" s="12"/>
      <c r="I17" s="18" t="s">
        <v>18</v>
      </c>
      <c r="J17" s="3"/>
      <c r="K17" s="11">
        <f>SUM(K8:K16)</f>
        <v>13</v>
      </c>
      <c r="L17" s="11">
        <f>SUM(L8:L16)</f>
        <v>4</v>
      </c>
      <c r="M17" s="11">
        <f>SUM(M8:M16)</f>
        <v>17</v>
      </c>
      <c r="N17" s="11">
        <f>SUM(N8:N16)</f>
        <v>25</v>
      </c>
      <c r="O17" s="1"/>
      <c r="R17" s="110" t="s">
        <v>179</v>
      </c>
      <c r="S17" s="4">
        <f>E53+M53</f>
        <v>6</v>
      </c>
      <c r="X17" s="4" t="s">
        <v>197</v>
      </c>
      <c r="Y17" s="4">
        <v>3</v>
      </c>
    </row>
    <row r="18" spans="1:25" ht="16.5" thickBot="1">
      <c r="A18" s="19"/>
      <c r="B18" s="20"/>
      <c r="C18" s="21"/>
      <c r="D18" s="21"/>
      <c r="E18" s="21"/>
      <c r="F18" s="22"/>
      <c r="G18" s="24"/>
      <c r="H18" s="33"/>
      <c r="I18" s="24"/>
      <c r="J18" s="24"/>
      <c r="K18" s="24"/>
      <c r="L18" s="24"/>
      <c r="M18" s="24"/>
      <c r="N18" s="24"/>
      <c r="O18" s="24"/>
      <c r="S18" s="4">
        <f>SUM(S9:S17)</f>
        <v>136</v>
      </c>
      <c r="X18" s="4" t="s">
        <v>198</v>
      </c>
      <c r="Y18" s="4">
        <v>4</v>
      </c>
    </row>
    <row r="19" spans="1:25" ht="16.5" thickBot="1">
      <c r="A19" s="210" t="s">
        <v>30</v>
      </c>
      <c r="B19" s="211"/>
      <c r="C19" s="211"/>
      <c r="D19" s="211"/>
      <c r="E19" s="211"/>
      <c r="F19" s="211"/>
      <c r="G19" s="212"/>
      <c r="H19" s="25"/>
      <c r="I19" s="211" t="s">
        <v>40</v>
      </c>
      <c r="J19" s="211"/>
      <c r="K19" s="211"/>
      <c r="L19" s="211"/>
      <c r="M19" s="211"/>
      <c r="N19" s="211"/>
      <c r="O19" s="211"/>
      <c r="P19" s="6"/>
      <c r="R19" s="4" t="s">
        <v>180</v>
      </c>
      <c r="S19" s="4">
        <f>S9+S10+S11+S15+S16+S17</f>
        <v>95</v>
      </c>
      <c r="T19" s="111">
        <f>S19/S18</f>
        <v>0.69852941176470584</v>
      </c>
      <c r="V19" s="4" t="s">
        <v>199</v>
      </c>
      <c r="W19" s="4" t="s">
        <v>200</v>
      </c>
      <c r="X19" s="4" t="s">
        <v>201</v>
      </c>
      <c r="Y19" s="4">
        <v>0</v>
      </c>
    </row>
    <row r="20" spans="1:25" ht="15.75" thickBot="1">
      <c r="A20" s="7" t="s">
        <v>2</v>
      </c>
      <c r="B20" s="8" t="s">
        <v>3</v>
      </c>
      <c r="C20" s="8" t="s">
        <v>4</v>
      </c>
      <c r="D20" s="8" t="s">
        <v>5</v>
      </c>
      <c r="E20" s="8" t="s">
        <v>6</v>
      </c>
      <c r="F20" s="8" t="s">
        <v>117</v>
      </c>
      <c r="G20" s="7" t="s">
        <v>1</v>
      </c>
      <c r="H20" s="25"/>
      <c r="I20" s="7" t="s">
        <v>2</v>
      </c>
      <c r="J20" s="8" t="s">
        <v>3</v>
      </c>
      <c r="K20" s="8" t="s">
        <v>4</v>
      </c>
      <c r="L20" s="8" t="s">
        <v>5</v>
      </c>
      <c r="M20" s="8" t="s">
        <v>6</v>
      </c>
      <c r="N20" s="8" t="s">
        <v>117</v>
      </c>
      <c r="O20" s="7" t="s">
        <v>1</v>
      </c>
      <c r="R20" s="4" t="s">
        <v>181</v>
      </c>
      <c r="S20" s="4">
        <f>S12+S13+S14</f>
        <v>41</v>
      </c>
      <c r="T20" s="111">
        <f>S20/S18</f>
        <v>0.3014705882352941</v>
      </c>
      <c r="X20" s="4" t="s">
        <v>202</v>
      </c>
      <c r="Y20" s="4">
        <v>1</v>
      </c>
    </row>
    <row r="21" spans="1:25" ht="16.5" customHeight="1" thickBot="1">
      <c r="A21" s="54" t="s">
        <v>106</v>
      </c>
      <c r="B21" s="52" t="s">
        <v>31</v>
      </c>
      <c r="C21" s="53">
        <v>3</v>
      </c>
      <c r="D21" s="53">
        <v>0</v>
      </c>
      <c r="E21" s="53">
        <v>3</v>
      </c>
      <c r="F21" s="53">
        <v>3</v>
      </c>
      <c r="G21" s="52" t="s">
        <v>153</v>
      </c>
      <c r="H21" s="26"/>
      <c r="I21" s="51" t="s">
        <v>41</v>
      </c>
      <c r="J21" s="52" t="s">
        <v>42</v>
      </c>
      <c r="K21" s="53">
        <v>3</v>
      </c>
      <c r="L21" s="53">
        <v>0</v>
      </c>
      <c r="M21" s="53">
        <v>3</v>
      </c>
      <c r="N21" s="53">
        <v>3</v>
      </c>
      <c r="O21" s="52" t="s">
        <v>153</v>
      </c>
      <c r="X21" s="4" t="s">
        <v>203</v>
      </c>
      <c r="Y21" s="4">
        <v>2</v>
      </c>
    </row>
    <row r="22" spans="1:25" ht="15.75" thickBot="1">
      <c r="A22" s="57" t="s">
        <v>107</v>
      </c>
      <c r="B22" s="52" t="s">
        <v>32</v>
      </c>
      <c r="C22" s="53">
        <v>0</v>
      </c>
      <c r="D22" s="53">
        <v>1</v>
      </c>
      <c r="E22" s="53">
        <v>1</v>
      </c>
      <c r="F22" s="53">
        <v>3</v>
      </c>
      <c r="G22" s="52" t="s">
        <v>154</v>
      </c>
      <c r="H22" s="26"/>
      <c r="I22" s="58" t="s">
        <v>43</v>
      </c>
      <c r="J22" s="59" t="s">
        <v>44</v>
      </c>
      <c r="K22" s="60">
        <v>1</v>
      </c>
      <c r="L22" s="60">
        <v>0</v>
      </c>
      <c r="M22" s="60">
        <v>1</v>
      </c>
      <c r="N22" s="60">
        <v>1</v>
      </c>
      <c r="O22" s="58" t="s">
        <v>9</v>
      </c>
      <c r="V22" s="4" t="s">
        <v>147</v>
      </c>
      <c r="W22" s="4" t="s">
        <v>170</v>
      </c>
      <c r="X22" s="4" t="s">
        <v>204</v>
      </c>
      <c r="Y22" s="4">
        <v>0</v>
      </c>
    </row>
    <row r="23" spans="1:25" ht="15.75" thickBot="1">
      <c r="A23" s="88" t="s">
        <v>163</v>
      </c>
      <c r="B23" s="85" t="s">
        <v>29</v>
      </c>
      <c r="C23" s="86">
        <v>3</v>
      </c>
      <c r="D23" s="86">
        <v>0</v>
      </c>
      <c r="E23" s="86">
        <v>3</v>
      </c>
      <c r="F23" s="86">
        <v>3</v>
      </c>
      <c r="G23" s="84"/>
      <c r="H23" s="26"/>
      <c r="I23" s="58" t="s">
        <v>45</v>
      </c>
      <c r="J23" s="59" t="s">
        <v>46</v>
      </c>
      <c r="K23" s="60">
        <v>0</v>
      </c>
      <c r="L23" s="60">
        <v>2</v>
      </c>
      <c r="M23" s="60">
        <v>2</v>
      </c>
      <c r="N23" s="60">
        <v>6</v>
      </c>
      <c r="O23" s="58" t="s">
        <v>11</v>
      </c>
      <c r="X23" s="4" t="s">
        <v>205</v>
      </c>
      <c r="Y23" s="4">
        <v>1</v>
      </c>
    </row>
    <row r="24" spans="1:25" ht="15.75" thickBot="1">
      <c r="A24" s="58" t="s">
        <v>35</v>
      </c>
      <c r="B24" s="59" t="s">
        <v>36</v>
      </c>
      <c r="C24" s="60">
        <v>2</v>
      </c>
      <c r="D24" s="60">
        <v>0</v>
      </c>
      <c r="E24" s="60">
        <v>2</v>
      </c>
      <c r="F24" s="60">
        <v>2</v>
      </c>
      <c r="G24" s="58" t="s">
        <v>20</v>
      </c>
      <c r="H24" s="27"/>
      <c r="I24" s="75" t="s">
        <v>182</v>
      </c>
      <c r="J24" s="75" t="s">
        <v>136</v>
      </c>
      <c r="K24" s="75">
        <v>2</v>
      </c>
      <c r="L24" s="75">
        <v>0</v>
      </c>
      <c r="M24" s="75">
        <v>2</v>
      </c>
      <c r="N24" s="75">
        <v>2</v>
      </c>
      <c r="O24" s="75"/>
      <c r="X24" s="4" t="s">
        <v>206</v>
      </c>
      <c r="Y24" s="4">
        <v>2</v>
      </c>
    </row>
    <row r="25" spans="1:25" ht="15.75" thickBot="1">
      <c r="A25" s="58" t="s">
        <v>37</v>
      </c>
      <c r="B25" s="59" t="s">
        <v>38</v>
      </c>
      <c r="C25" s="60">
        <v>0</v>
      </c>
      <c r="D25" s="60">
        <v>1</v>
      </c>
      <c r="E25" s="60">
        <v>1</v>
      </c>
      <c r="F25" s="60">
        <v>3</v>
      </c>
      <c r="G25" s="58" t="s">
        <v>22</v>
      </c>
      <c r="H25" s="26"/>
      <c r="I25" s="75" t="s">
        <v>183</v>
      </c>
      <c r="J25" s="75" t="s">
        <v>137</v>
      </c>
      <c r="K25" s="75">
        <v>0</v>
      </c>
      <c r="L25" s="75">
        <v>1</v>
      </c>
      <c r="M25" s="75">
        <v>1</v>
      </c>
      <c r="N25" s="75">
        <v>3</v>
      </c>
      <c r="O25" s="75"/>
      <c r="X25" s="4" t="s">
        <v>207</v>
      </c>
      <c r="Y25" s="4">
        <v>3</v>
      </c>
    </row>
    <row r="26" spans="1:25" ht="15.75" thickBot="1">
      <c r="A26" s="54" t="s">
        <v>39</v>
      </c>
      <c r="B26" s="52" t="s">
        <v>124</v>
      </c>
      <c r="C26" s="53">
        <v>3</v>
      </c>
      <c r="D26" s="53">
        <v>0</v>
      </c>
      <c r="E26" s="53">
        <v>3</v>
      </c>
      <c r="F26" s="53">
        <v>3</v>
      </c>
      <c r="G26" s="51"/>
      <c r="H26" s="26"/>
      <c r="I26" s="51" t="s">
        <v>47</v>
      </c>
      <c r="J26" s="52" t="s">
        <v>48</v>
      </c>
      <c r="K26" s="53">
        <v>3</v>
      </c>
      <c r="L26" s="53">
        <v>0</v>
      </c>
      <c r="M26" s="53">
        <v>3</v>
      </c>
      <c r="N26" s="53">
        <v>3</v>
      </c>
      <c r="O26" s="51"/>
      <c r="X26" s="4" t="s">
        <v>208</v>
      </c>
      <c r="Y26" s="4">
        <v>4</v>
      </c>
    </row>
    <row r="27" spans="1:25" ht="16.5" customHeight="1" thickBot="1">
      <c r="A27" s="54" t="s">
        <v>116</v>
      </c>
      <c r="B27" s="52" t="s">
        <v>53</v>
      </c>
      <c r="C27" s="53">
        <v>0</v>
      </c>
      <c r="D27" s="53">
        <v>1</v>
      </c>
      <c r="E27" s="53">
        <v>1</v>
      </c>
      <c r="F27" s="53">
        <v>3</v>
      </c>
      <c r="G27" s="51"/>
      <c r="H27" s="28"/>
      <c r="I27" s="51" t="s">
        <v>49</v>
      </c>
      <c r="J27" s="52" t="s">
        <v>50</v>
      </c>
      <c r="K27" s="53">
        <v>0</v>
      </c>
      <c r="L27" s="53">
        <v>1</v>
      </c>
      <c r="M27" s="53">
        <v>1</v>
      </c>
      <c r="N27" s="53">
        <v>3</v>
      </c>
      <c r="O27" s="51"/>
      <c r="V27" s="4" t="s">
        <v>209</v>
      </c>
      <c r="W27" s="4" t="s">
        <v>210</v>
      </c>
      <c r="X27" s="4" t="s">
        <v>211</v>
      </c>
      <c r="Y27" s="4">
        <v>0</v>
      </c>
    </row>
    <row r="28" spans="1:25" ht="15.75" thickBot="1">
      <c r="A28" s="81" t="s">
        <v>164</v>
      </c>
      <c r="B28" s="82" t="s">
        <v>111</v>
      </c>
      <c r="C28" s="83">
        <v>3</v>
      </c>
      <c r="D28" s="83">
        <v>0</v>
      </c>
      <c r="E28" s="83">
        <v>3</v>
      </c>
      <c r="F28" s="83">
        <v>3</v>
      </c>
      <c r="G28" s="82" t="s">
        <v>159</v>
      </c>
      <c r="H28" s="28"/>
      <c r="I28" s="84" t="s">
        <v>165</v>
      </c>
      <c r="J28" s="85" t="s">
        <v>64</v>
      </c>
      <c r="K28" s="86">
        <v>2</v>
      </c>
      <c r="L28" s="86">
        <v>0</v>
      </c>
      <c r="M28" s="86">
        <v>2</v>
      </c>
      <c r="N28" s="86">
        <v>2</v>
      </c>
      <c r="O28" s="84"/>
      <c r="X28" s="4" t="s">
        <v>212</v>
      </c>
      <c r="Y28" s="4">
        <v>1</v>
      </c>
    </row>
    <row r="29" spans="1:25" ht="16.5" thickTop="1" thickBot="1">
      <c r="A29" s="18" t="s">
        <v>18</v>
      </c>
      <c r="B29" s="29"/>
      <c r="C29" s="11">
        <f>SUM(C21:C28)</f>
        <v>14</v>
      </c>
      <c r="D29" s="11">
        <f>SUM(D21:D28)</f>
        <v>3</v>
      </c>
      <c r="E29" s="11">
        <f>SUM(E21:E28)</f>
        <v>17</v>
      </c>
      <c r="F29" s="11">
        <f>SUM(F21:F28)</f>
        <v>23</v>
      </c>
      <c r="G29" s="1"/>
      <c r="H29" s="28"/>
      <c r="I29" s="77" t="s">
        <v>166</v>
      </c>
      <c r="J29" s="78" t="s">
        <v>54</v>
      </c>
      <c r="K29" s="79">
        <v>2</v>
      </c>
      <c r="L29" s="79">
        <v>0</v>
      </c>
      <c r="M29" s="79">
        <v>2</v>
      </c>
      <c r="N29" s="79">
        <v>2</v>
      </c>
      <c r="O29" s="77" t="s">
        <v>162</v>
      </c>
      <c r="X29" s="4" t="s">
        <v>213</v>
      </c>
      <c r="Y29" s="4">
        <v>2</v>
      </c>
    </row>
    <row r="30" spans="1:25" ht="15.75" thickBot="1">
      <c r="A30" s="24"/>
      <c r="B30" s="24"/>
      <c r="C30" s="24"/>
      <c r="D30" s="24"/>
      <c r="E30" s="24"/>
      <c r="F30" s="24"/>
      <c r="G30" s="24"/>
      <c r="I30" s="77" t="s">
        <v>167</v>
      </c>
      <c r="J30" s="78" t="s">
        <v>168</v>
      </c>
      <c r="K30" s="79">
        <v>0</v>
      </c>
      <c r="L30" s="79">
        <v>1</v>
      </c>
      <c r="M30" s="79">
        <v>1</v>
      </c>
      <c r="N30" s="79">
        <v>3</v>
      </c>
      <c r="O30" s="77"/>
      <c r="X30" s="4" t="s">
        <v>214</v>
      </c>
      <c r="Y30" s="4">
        <v>4</v>
      </c>
    </row>
    <row r="31" spans="1:25" ht="15.75" thickBot="1">
      <c r="A31" s="24"/>
      <c r="B31" s="24"/>
      <c r="C31" s="24"/>
      <c r="D31" s="24"/>
      <c r="E31" s="24"/>
      <c r="F31" s="24"/>
      <c r="G31" s="24"/>
      <c r="I31" s="18" t="s">
        <v>18</v>
      </c>
      <c r="J31" s="29"/>
      <c r="K31" s="11">
        <f>SUM(K21:K30)</f>
        <v>13</v>
      </c>
      <c r="L31" s="11">
        <f>SUM(L21:L30)</f>
        <v>5</v>
      </c>
      <c r="M31" s="11">
        <f>SUM(M21:M30)</f>
        <v>18</v>
      </c>
      <c r="N31" s="11">
        <f>SUM(N21:N30)</f>
        <v>28</v>
      </c>
      <c r="O31" s="1"/>
      <c r="X31" s="4" t="s">
        <v>215</v>
      </c>
      <c r="Y31" s="4">
        <v>5</v>
      </c>
    </row>
    <row r="32" spans="1:25" ht="15.75" thickBot="1">
      <c r="A32" s="24"/>
      <c r="B32" s="24"/>
      <c r="C32" s="24"/>
      <c r="D32" s="24"/>
      <c r="E32" s="24"/>
      <c r="F32" s="24"/>
      <c r="G32" s="24"/>
      <c r="I32" s="24"/>
      <c r="J32" s="24"/>
      <c r="K32" s="24"/>
      <c r="L32" s="24"/>
      <c r="M32" s="24"/>
      <c r="N32" s="24"/>
      <c r="O32" s="24"/>
      <c r="X32" s="4" t="s">
        <v>216</v>
      </c>
      <c r="Y32" s="4">
        <v>6</v>
      </c>
    </row>
    <row r="33" spans="1:25" ht="16.5" customHeight="1" thickBot="1">
      <c r="A33" s="210" t="s">
        <v>55</v>
      </c>
      <c r="B33" s="211"/>
      <c r="C33" s="211"/>
      <c r="D33" s="211"/>
      <c r="E33" s="211"/>
      <c r="F33" s="211"/>
      <c r="G33" s="212"/>
      <c r="H33" s="26"/>
      <c r="I33" s="210" t="s">
        <v>65</v>
      </c>
      <c r="J33" s="211"/>
      <c r="K33" s="211"/>
      <c r="L33" s="211"/>
      <c r="M33" s="211"/>
      <c r="N33" s="211"/>
      <c r="O33" s="211"/>
      <c r="X33" s="4" t="s">
        <v>217</v>
      </c>
      <c r="Y33" s="4">
        <v>7</v>
      </c>
    </row>
    <row r="34" spans="1:25" ht="15.75" thickBot="1">
      <c r="A34" s="7" t="s">
        <v>2</v>
      </c>
      <c r="B34" s="8" t="s">
        <v>3</v>
      </c>
      <c r="C34" s="8" t="s">
        <v>4</v>
      </c>
      <c r="D34" s="8" t="s">
        <v>5</v>
      </c>
      <c r="E34" s="8" t="s">
        <v>6</v>
      </c>
      <c r="F34" s="8" t="s">
        <v>117</v>
      </c>
      <c r="G34" s="7" t="s">
        <v>1</v>
      </c>
      <c r="H34" s="26"/>
      <c r="I34" s="7" t="s">
        <v>2</v>
      </c>
      <c r="J34" s="7" t="s">
        <v>3</v>
      </c>
      <c r="K34" s="8" t="s">
        <v>4</v>
      </c>
      <c r="L34" s="7" t="s">
        <v>5</v>
      </c>
      <c r="M34" s="8" t="s">
        <v>6</v>
      </c>
      <c r="N34" s="8" t="s">
        <v>117</v>
      </c>
      <c r="O34" s="7" t="s">
        <v>1</v>
      </c>
      <c r="X34" s="4" t="s">
        <v>218</v>
      </c>
      <c r="Y34" s="4">
        <v>9</v>
      </c>
    </row>
    <row r="35" spans="1:25" ht="15.75" thickBot="1">
      <c r="A35" s="69" t="s">
        <v>66</v>
      </c>
      <c r="B35" s="67" t="s">
        <v>56</v>
      </c>
      <c r="C35" s="68">
        <v>3</v>
      </c>
      <c r="D35" s="68">
        <v>0</v>
      </c>
      <c r="E35" s="68">
        <v>3</v>
      </c>
      <c r="F35" s="68">
        <v>3</v>
      </c>
      <c r="G35" s="67" t="s">
        <v>106</v>
      </c>
      <c r="H35" s="26"/>
      <c r="I35" s="58" t="s">
        <v>109</v>
      </c>
      <c r="J35" s="59" t="s">
        <v>67</v>
      </c>
      <c r="K35" s="60">
        <v>3</v>
      </c>
      <c r="L35" s="60">
        <v>0</v>
      </c>
      <c r="M35" s="60">
        <v>3</v>
      </c>
      <c r="N35" s="60">
        <v>3</v>
      </c>
      <c r="O35" s="58" t="s">
        <v>41</v>
      </c>
    </row>
    <row r="36" spans="1:25" ht="15.75" thickBot="1">
      <c r="A36" s="70" t="s">
        <v>108</v>
      </c>
      <c r="B36" s="67" t="s">
        <v>57</v>
      </c>
      <c r="C36" s="68">
        <v>0</v>
      </c>
      <c r="D36" s="68">
        <v>1</v>
      </c>
      <c r="E36" s="68">
        <v>1</v>
      </c>
      <c r="F36" s="68">
        <v>3</v>
      </c>
      <c r="G36" s="67" t="s">
        <v>107</v>
      </c>
      <c r="H36" s="26"/>
      <c r="I36" s="92" t="s">
        <v>68</v>
      </c>
      <c r="J36" s="93" t="s">
        <v>69</v>
      </c>
      <c r="K36" s="94">
        <v>3</v>
      </c>
      <c r="L36" s="94">
        <v>0</v>
      </c>
      <c r="M36" s="94">
        <v>3</v>
      </c>
      <c r="N36" s="94">
        <v>3</v>
      </c>
      <c r="O36" s="92"/>
    </row>
    <row r="37" spans="1:25" ht="15.75" thickBot="1">
      <c r="A37" s="69" t="s">
        <v>58</v>
      </c>
      <c r="B37" s="71" t="s">
        <v>59</v>
      </c>
      <c r="C37" s="72">
        <v>3</v>
      </c>
      <c r="D37" s="72">
        <v>0</v>
      </c>
      <c r="E37" s="72">
        <v>3</v>
      </c>
      <c r="F37" s="72">
        <v>3</v>
      </c>
      <c r="G37" s="69" t="s">
        <v>47</v>
      </c>
      <c r="H37" s="26"/>
      <c r="I37" s="95" t="s">
        <v>70</v>
      </c>
      <c r="J37" s="96" t="s">
        <v>71</v>
      </c>
      <c r="K37" s="97">
        <v>0</v>
      </c>
      <c r="L37" s="97">
        <v>1</v>
      </c>
      <c r="M37" s="97">
        <v>1</v>
      </c>
      <c r="N37" s="97">
        <v>3</v>
      </c>
      <c r="O37" s="95"/>
    </row>
    <row r="38" spans="1:25" ht="15.75" thickBot="1">
      <c r="A38" s="66" t="s">
        <v>60</v>
      </c>
      <c r="B38" s="67" t="s">
        <v>61</v>
      </c>
      <c r="C38" s="68">
        <v>0</v>
      </c>
      <c r="D38" s="68">
        <v>1</v>
      </c>
      <c r="E38" s="68">
        <v>1</v>
      </c>
      <c r="F38" s="68">
        <v>3</v>
      </c>
      <c r="G38" s="66" t="s">
        <v>49</v>
      </c>
      <c r="H38" s="27"/>
      <c r="I38" s="58" t="s">
        <v>72</v>
      </c>
      <c r="J38" s="59" t="s">
        <v>73</v>
      </c>
      <c r="K38" s="60">
        <v>3</v>
      </c>
      <c r="L38" s="60">
        <v>0</v>
      </c>
      <c r="M38" s="60">
        <v>3</v>
      </c>
      <c r="N38" s="60">
        <v>3</v>
      </c>
      <c r="O38" s="58"/>
    </row>
    <row r="39" spans="1:25" ht="15.75" thickBot="1">
      <c r="A39" s="62" t="s">
        <v>133</v>
      </c>
      <c r="B39" s="59" t="s">
        <v>125</v>
      </c>
      <c r="C39" s="60">
        <v>3</v>
      </c>
      <c r="D39" s="60">
        <v>0</v>
      </c>
      <c r="E39" s="60">
        <v>3</v>
      </c>
      <c r="F39" s="60">
        <v>3</v>
      </c>
      <c r="G39" s="58" t="s">
        <v>39</v>
      </c>
      <c r="H39" s="26"/>
      <c r="I39" s="58" t="s">
        <v>74</v>
      </c>
      <c r="J39" s="59" t="s">
        <v>75</v>
      </c>
      <c r="K39" s="60">
        <v>3</v>
      </c>
      <c r="L39" s="60">
        <v>0</v>
      </c>
      <c r="M39" s="60">
        <v>3</v>
      </c>
      <c r="N39" s="60">
        <v>3</v>
      </c>
      <c r="O39" s="58"/>
    </row>
    <row r="40" spans="1:25" ht="22.5" customHeight="1" thickBot="1">
      <c r="A40" s="63" t="s">
        <v>134</v>
      </c>
      <c r="B40" s="59" t="s">
        <v>126</v>
      </c>
      <c r="C40" s="60">
        <v>0</v>
      </c>
      <c r="D40" s="60">
        <v>1</v>
      </c>
      <c r="E40" s="60">
        <v>1</v>
      </c>
      <c r="F40" s="60">
        <v>3</v>
      </c>
      <c r="G40" s="58"/>
      <c r="H40" s="27"/>
      <c r="I40" s="58" t="s">
        <v>76</v>
      </c>
      <c r="J40" s="59" t="s">
        <v>77</v>
      </c>
      <c r="K40" s="60">
        <v>0</v>
      </c>
      <c r="L40" s="60">
        <v>1</v>
      </c>
      <c r="M40" s="60">
        <v>1</v>
      </c>
      <c r="N40" s="60">
        <v>3</v>
      </c>
      <c r="O40" s="58"/>
    </row>
    <row r="41" spans="1:25" ht="15.75" thickBot="1">
      <c r="A41" s="69" t="s">
        <v>62</v>
      </c>
      <c r="B41" s="71" t="s">
        <v>63</v>
      </c>
      <c r="C41" s="72">
        <v>3</v>
      </c>
      <c r="D41" s="72">
        <v>0</v>
      </c>
      <c r="E41" s="72">
        <v>3</v>
      </c>
      <c r="F41" s="72">
        <v>3</v>
      </c>
      <c r="G41" s="69"/>
      <c r="H41" s="26"/>
      <c r="I41" s="58" t="s">
        <v>78</v>
      </c>
      <c r="J41" s="59" t="s">
        <v>128</v>
      </c>
      <c r="K41" s="60">
        <v>3</v>
      </c>
      <c r="L41" s="60">
        <v>0</v>
      </c>
      <c r="M41" s="60">
        <v>3</v>
      </c>
      <c r="N41" s="60">
        <v>3</v>
      </c>
      <c r="O41" s="58"/>
    </row>
    <row r="42" spans="1:25" ht="23.25" thickBot="1">
      <c r="A42" s="95" t="s">
        <v>110</v>
      </c>
      <c r="B42" s="98" t="s">
        <v>123</v>
      </c>
      <c r="C42" s="97">
        <v>2</v>
      </c>
      <c r="D42" s="97">
        <v>0</v>
      </c>
      <c r="E42" s="97">
        <v>2</v>
      </c>
      <c r="F42" s="97">
        <v>2</v>
      </c>
      <c r="G42" s="95"/>
      <c r="I42" s="61" t="s">
        <v>79</v>
      </c>
      <c r="J42" s="64" t="s">
        <v>129</v>
      </c>
      <c r="K42" s="65">
        <v>0</v>
      </c>
      <c r="L42" s="65">
        <v>1</v>
      </c>
      <c r="M42" s="65">
        <v>1</v>
      </c>
      <c r="N42" s="65">
        <v>3</v>
      </c>
      <c r="O42" s="61"/>
      <c r="R42" s="4" t="s">
        <v>221</v>
      </c>
    </row>
    <row r="43" spans="1:25" ht="16.5" thickBot="1">
      <c r="A43" s="18" t="s">
        <v>18</v>
      </c>
      <c r="B43" s="29"/>
      <c r="C43" s="11">
        <f>SUM(C35:C42)</f>
        <v>14</v>
      </c>
      <c r="D43" s="11">
        <f>SUM(D35:D42)</f>
        <v>3</v>
      </c>
      <c r="E43" s="11">
        <f>SUM(E35:E42)</f>
        <v>17</v>
      </c>
      <c r="F43" s="11">
        <f>SUM(F35:F42)</f>
        <v>23</v>
      </c>
      <c r="G43" s="1"/>
      <c r="H43" s="23"/>
      <c r="I43" s="18" t="s">
        <v>18</v>
      </c>
      <c r="J43" s="3"/>
      <c r="K43" s="11">
        <f>SUM(K35:K42)</f>
        <v>15</v>
      </c>
      <c r="L43" s="11">
        <f>SUM(L35:L42)</f>
        <v>3</v>
      </c>
      <c r="M43" s="11">
        <f>SUM(M35:M42)</f>
        <v>18</v>
      </c>
      <c r="N43" s="11">
        <f>SUM(N35:N42)</f>
        <v>24</v>
      </c>
      <c r="O43" s="1"/>
    </row>
    <row r="44" spans="1:25" ht="15.75" thickBot="1">
      <c r="A44" s="30"/>
      <c r="B44" s="30"/>
      <c r="C44" s="31"/>
      <c r="D44" s="31"/>
      <c r="E44" s="31"/>
      <c r="F44" s="31"/>
      <c r="G44" s="30"/>
      <c r="I44" s="24"/>
      <c r="J44" s="24"/>
      <c r="K44" s="24"/>
      <c r="L44" s="24"/>
      <c r="M44" s="24"/>
      <c r="N44" s="24"/>
      <c r="O44" s="24"/>
    </row>
    <row r="45" spans="1:25" s="15" customFormat="1" ht="23.25" customHeight="1" thickBot="1">
      <c r="A45" s="210" t="s">
        <v>80</v>
      </c>
      <c r="B45" s="211"/>
      <c r="C45" s="211"/>
      <c r="D45" s="211"/>
      <c r="E45" s="211"/>
      <c r="F45" s="211"/>
      <c r="G45" s="212"/>
      <c r="H45" s="26"/>
      <c r="I45" s="210" t="s">
        <v>96</v>
      </c>
      <c r="J45" s="211"/>
      <c r="K45" s="211"/>
      <c r="L45" s="211"/>
      <c r="M45" s="211"/>
      <c r="N45" s="211"/>
      <c r="O45" s="212"/>
    </row>
    <row r="46" spans="1:25" ht="60.75" customHeight="1" thickBot="1">
      <c r="A46" s="7" t="s">
        <v>2</v>
      </c>
      <c r="B46" s="8" t="s">
        <v>3</v>
      </c>
      <c r="C46" s="8" t="s">
        <v>4</v>
      </c>
      <c r="D46" s="8" t="s">
        <v>5</v>
      </c>
      <c r="E46" s="8" t="s">
        <v>6</v>
      </c>
      <c r="F46" s="8" t="s">
        <v>117</v>
      </c>
      <c r="G46" s="7" t="s">
        <v>1</v>
      </c>
      <c r="H46" s="26"/>
      <c r="I46" s="7" t="s">
        <v>2</v>
      </c>
      <c r="J46" s="8" t="s">
        <v>3</v>
      </c>
      <c r="K46" s="8" t="s">
        <v>4</v>
      </c>
      <c r="L46" s="8" t="s">
        <v>5</v>
      </c>
      <c r="M46" s="8" t="s">
        <v>6</v>
      </c>
      <c r="N46" s="8" t="s">
        <v>117</v>
      </c>
      <c r="O46" s="7" t="s">
        <v>1</v>
      </c>
    </row>
    <row r="47" spans="1:25" ht="23.25" thickBot="1">
      <c r="A47" s="95" t="s">
        <v>121</v>
      </c>
      <c r="B47" s="98" t="s">
        <v>139</v>
      </c>
      <c r="C47" s="97">
        <v>2</v>
      </c>
      <c r="D47" s="97">
        <v>0</v>
      </c>
      <c r="E47" s="97">
        <v>2</v>
      </c>
      <c r="F47" s="97">
        <v>2</v>
      </c>
      <c r="G47" s="95" t="s">
        <v>110</v>
      </c>
      <c r="H47" s="26"/>
      <c r="I47" s="95" t="s">
        <v>130</v>
      </c>
      <c r="J47" s="96" t="s">
        <v>127</v>
      </c>
      <c r="K47" s="97">
        <v>2</v>
      </c>
      <c r="L47" s="97">
        <v>0</v>
      </c>
      <c r="M47" s="97">
        <v>2</v>
      </c>
      <c r="N47" s="97">
        <v>2</v>
      </c>
      <c r="O47" s="95"/>
      <c r="R47" s="4">
        <f>44/136</f>
        <v>0.3235294117647059</v>
      </c>
    </row>
    <row r="48" spans="1:25" ht="23.25" thickBot="1">
      <c r="A48" s="95" t="s">
        <v>122</v>
      </c>
      <c r="B48" s="98" t="s">
        <v>138</v>
      </c>
      <c r="C48" s="97">
        <v>0</v>
      </c>
      <c r="D48" s="97">
        <v>1</v>
      </c>
      <c r="E48" s="97">
        <v>1</v>
      </c>
      <c r="F48" s="97">
        <v>3</v>
      </c>
      <c r="G48" s="95"/>
      <c r="H48" s="26"/>
      <c r="I48" s="66" t="s">
        <v>98</v>
      </c>
      <c r="J48" s="67" t="s">
        <v>99</v>
      </c>
      <c r="K48" s="68">
        <v>3</v>
      </c>
      <c r="L48" s="68">
        <v>0</v>
      </c>
      <c r="M48" s="68">
        <v>3</v>
      </c>
      <c r="N48" s="68">
        <v>3</v>
      </c>
      <c r="O48" s="73" t="s">
        <v>97</v>
      </c>
    </row>
    <row r="49" spans="1:23" s="15" customFormat="1" ht="15.75" thickBot="1">
      <c r="A49" s="66" t="s">
        <v>84</v>
      </c>
      <c r="B49" s="67" t="s">
        <v>85</v>
      </c>
      <c r="C49" s="68">
        <v>3</v>
      </c>
      <c r="D49" s="68">
        <v>0</v>
      </c>
      <c r="E49" s="68">
        <v>3</v>
      </c>
      <c r="F49" s="68">
        <v>3</v>
      </c>
      <c r="G49" s="66" t="s">
        <v>51</v>
      </c>
      <c r="H49" s="27"/>
      <c r="I49" s="66" t="s">
        <v>81</v>
      </c>
      <c r="J49" s="67" t="s">
        <v>82</v>
      </c>
      <c r="K49" s="68">
        <v>3</v>
      </c>
      <c r="L49" s="68">
        <v>0</v>
      </c>
      <c r="M49" s="68">
        <v>3</v>
      </c>
      <c r="N49" s="68">
        <v>3</v>
      </c>
      <c r="O49" s="66" t="s">
        <v>72</v>
      </c>
    </row>
    <row r="50" spans="1:23" ht="21.75" customHeight="1" thickBot="1">
      <c r="A50" s="66" t="s">
        <v>86</v>
      </c>
      <c r="B50" s="67" t="s">
        <v>87</v>
      </c>
      <c r="C50" s="68">
        <v>0</v>
      </c>
      <c r="D50" s="68">
        <v>1</v>
      </c>
      <c r="E50" s="68">
        <v>1</v>
      </c>
      <c r="F50" s="68">
        <v>3</v>
      </c>
      <c r="G50" s="66" t="s">
        <v>52</v>
      </c>
      <c r="H50" s="26"/>
      <c r="I50" s="66" t="s">
        <v>83</v>
      </c>
      <c r="J50" s="67" t="s">
        <v>135</v>
      </c>
      <c r="K50" s="68">
        <v>0</v>
      </c>
      <c r="L50" s="68">
        <v>1</v>
      </c>
      <c r="M50" s="68">
        <v>1</v>
      </c>
      <c r="N50" s="68">
        <v>3</v>
      </c>
      <c r="O50" s="66"/>
    </row>
    <row r="51" spans="1:23" ht="15.75" thickBot="1">
      <c r="A51" s="66" t="s">
        <v>88</v>
      </c>
      <c r="B51" s="67" t="s">
        <v>89</v>
      </c>
      <c r="C51" s="68">
        <v>3</v>
      </c>
      <c r="D51" s="68">
        <v>0</v>
      </c>
      <c r="E51" s="68">
        <v>3</v>
      </c>
      <c r="F51" s="68">
        <v>3</v>
      </c>
      <c r="G51" s="66" t="s">
        <v>74</v>
      </c>
      <c r="H51" s="27"/>
      <c r="I51" s="66" t="s">
        <v>100</v>
      </c>
      <c r="J51" s="67" t="s">
        <v>101</v>
      </c>
      <c r="K51" s="68">
        <v>3</v>
      </c>
      <c r="L51" s="68">
        <v>0</v>
      </c>
      <c r="M51" s="68">
        <v>3</v>
      </c>
      <c r="N51" s="68">
        <v>3</v>
      </c>
      <c r="O51" s="66" t="s">
        <v>84</v>
      </c>
    </row>
    <row r="52" spans="1:23" s="15" customFormat="1" ht="22.5" customHeight="1" thickBot="1">
      <c r="A52" s="66" t="s">
        <v>90</v>
      </c>
      <c r="B52" s="67" t="s">
        <v>91</v>
      </c>
      <c r="C52" s="68">
        <v>0</v>
      </c>
      <c r="D52" s="68">
        <v>1</v>
      </c>
      <c r="E52" s="68">
        <v>1</v>
      </c>
      <c r="F52" s="68">
        <v>3</v>
      </c>
      <c r="G52" s="66" t="s">
        <v>76</v>
      </c>
      <c r="H52" s="24"/>
      <c r="I52" s="66" t="s">
        <v>102</v>
      </c>
      <c r="J52" s="67" t="s">
        <v>103</v>
      </c>
      <c r="K52" s="68">
        <v>0</v>
      </c>
      <c r="L52" s="68">
        <v>1</v>
      </c>
      <c r="M52" s="68">
        <v>1</v>
      </c>
      <c r="N52" s="68">
        <v>3</v>
      </c>
      <c r="O52" s="66"/>
    </row>
    <row r="53" spans="1:23" ht="15.75" thickBot="1">
      <c r="A53" s="1" t="s">
        <v>92</v>
      </c>
      <c r="B53" s="3" t="s">
        <v>93</v>
      </c>
      <c r="C53" s="11">
        <v>0</v>
      </c>
      <c r="D53" s="11">
        <v>3</v>
      </c>
      <c r="E53" s="11">
        <v>3</v>
      </c>
      <c r="F53" s="11">
        <v>3</v>
      </c>
      <c r="G53" s="1"/>
      <c r="I53" s="1" t="s">
        <v>104</v>
      </c>
      <c r="J53" s="3" t="s">
        <v>105</v>
      </c>
      <c r="K53" s="11">
        <v>0</v>
      </c>
      <c r="L53" s="11">
        <v>3</v>
      </c>
      <c r="M53" s="11">
        <v>3</v>
      </c>
      <c r="N53" s="11">
        <v>3</v>
      </c>
      <c r="O53" s="1"/>
      <c r="Q53" s="32"/>
    </row>
    <row r="54" spans="1:23" ht="23.25" customHeight="1" thickBot="1">
      <c r="A54" s="89" t="s">
        <v>94</v>
      </c>
      <c r="B54" s="90" t="s">
        <v>95</v>
      </c>
      <c r="C54" s="91">
        <v>2</v>
      </c>
      <c r="D54" s="91">
        <v>0</v>
      </c>
      <c r="E54" s="91">
        <v>2</v>
      </c>
      <c r="F54" s="91">
        <v>2</v>
      </c>
      <c r="G54" s="89"/>
      <c r="H54" s="33"/>
      <c r="I54" s="16" t="s">
        <v>18</v>
      </c>
      <c r="J54" s="17"/>
      <c r="K54" s="13">
        <f>SUM(K47:K53)</f>
        <v>11</v>
      </c>
      <c r="L54" s="13">
        <f>SUM(L47:L53)</f>
        <v>5</v>
      </c>
      <c r="M54" s="13">
        <f>SUM(M47:M53)</f>
        <v>16</v>
      </c>
      <c r="N54" s="13">
        <f>SUM(N47:N53)</f>
        <v>20</v>
      </c>
      <c r="O54" s="2"/>
      <c r="P54" s="32"/>
      <c r="U54" s="4" t="s">
        <v>142</v>
      </c>
      <c r="V54" s="4" t="s">
        <v>141</v>
      </c>
      <c r="W54" s="4" t="s">
        <v>18</v>
      </c>
    </row>
    <row r="55" spans="1:23" ht="15.75" customHeight="1" thickBot="1">
      <c r="A55" s="16" t="s">
        <v>18</v>
      </c>
      <c r="B55" s="17"/>
      <c r="C55" s="13">
        <f>SUM(C47:C54)</f>
        <v>10</v>
      </c>
      <c r="D55" s="13">
        <f>SUM(D47:D54)</f>
        <v>6</v>
      </c>
      <c r="E55" s="13">
        <f>SUM(E47:E54)</f>
        <v>16</v>
      </c>
      <c r="F55" s="13">
        <f>SUM(F47:F54)</f>
        <v>22</v>
      </c>
      <c r="G55" s="2"/>
      <c r="H55" s="33"/>
      <c r="I55" s="24"/>
      <c r="J55" s="24"/>
      <c r="K55" s="24"/>
      <c r="L55" s="24"/>
      <c r="M55" s="24"/>
      <c r="N55" s="24"/>
      <c r="O55" s="24"/>
      <c r="P55" s="32"/>
      <c r="R55" s="4" t="s">
        <v>140</v>
      </c>
      <c r="U55" s="4">
        <f>C17+K17+C29+K31+C43+K43+C55+K54</f>
        <v>103</v>
      </c>
      <c r="V55" s="4">
        <f>D17+L17+D29+L31+D43+L43+D55+L54</f>
        <v>33</v>
      </c>
      <c r="W55" s="4">
        <f>E17+M17+E29+M31+E43+M43+E55+M54</f>
        <v>136</v>
      </c>
    </row>
    <row r="56" spans="1:23" ht="15.75" thickBot="1">
      <c r="A56" s="35"/>
      <c r="B56" s="35"/>
      <c r="C56" s="36"/>
      <c r="D56" s="36"/>
      <c r="E56" s="36"/>
      <c r="F56" s="36"/>
      <c r="G56" s="35"/>
      <c r="I56" s="217" t="s">
        <v>115</v>
      </c>
      <c r="J56" s="218"/>
      <c r="K56" s="41">
        <f>E17+M17+E29+M31+E43+M43+E55+M54</f>
        <v>136</v>
      </c>
      <c r="L56" s="42"/>
      <c r="M56" s="42"/>
      <c r="N56" s="42"/>
      <c r="O56" s="44"/>
      <c r="P56" s="32"/>
      <c r="V56" s="4">
        <f>V55/U55</f>
        <v>0.32038834951456313</v>
      </c>
    </row>
    <row r="57" spans="1:23" ht="17.25" customHeight="1">
      <c r="A57" s="24"/>
      <c r="B57" s="24"/>
      <c r="C57" s="24"/>
      <c r="D57" s="24"/>
      <c r="E57" s="24"/>
      <c r="F57" s="24"/>
      <c r="G57" s="24"/>
      <c r="I57" s="24"/>
      <c r="J57" s="24"/>
      <c r="K57" s="24"/>
      <c r="L57" s="24"/>
      <c r="M57" s="24"/>
      <c r="N57" s="24"/>
      <c r="O57" s="24"/>
    </row>
    <row r="58" spans="1:23" ht="15.75" customHeight="1">
      <c r="A58" s="34" t="s">
        <v>118</v>
      </c>
      <c r="B58" s="39"/>
      <c r="C58" s="24"/>
      <c r="D58" s="24"/>
      <c r="E58" s="24"/>
      <c r="F58" s="24"/>
      <c r="G58" s="40"/>
      <c r="I58" s="24"/>
      <c r="J58" s="24"/>
      <c r="K58" s="24"/>
      <c r="L58" s="24"/>
      <c r="M58" s="24"/>
      <c r="N58" s="24"/>
      <c r="O58" s="24"/>
    </row>
    <row r="59" spans="1:23" ht="30" customHeight="1">
      <c r="A59" s="43"/>
      <c r="B59" s="43" t="s">
        <v>119</v>
      </c>
      <c r="C59" s="24"/>
      <c r="D59" s="24"/>
      <c r="E59" s="24"/>
      <c r="F59" s="24"/>
      <c r="G59" s="24"/>
      <c r="I59" s="24"/>
      <c r="J59" s="24"/>
      <c r="K59" s="24"/>
      <c r="L59" s="24"/>
      <c r="M59" s="24"/>
      <c r="N59" s="24"/>
      <c r="O59" s="24"/>
    </row>
    <row r="60" spans="1:23">
      <c r="A60" s="24"/>
      <c r="B60" s="24"/>
      <c r="C60" s="24"/>
      <c r="D60" s="33"/>
      <c r="E60" s="24"/>
      <c r="F60" s="24"/>
      <c r="G60" s="24"/>
    </row>
    <row r="61" spans="1:23">
      <c r="A61" s="24"/>
      <c r="B61" s="24"/>
      <c r="C61" s="24"/>
      <c r="D61" s="33"/>
      <c r="E61" s="24"/>
      <c r="F61" s="24"/>
      <c r="G61" s="24"/>
    </row>
    <row r="64" spans="1:23">
      <c r="C64" s="32"/>
      <c r="D64" s="32"/>
    </row>
  </sheetData>
  <mergeCells count="13">
    <mergeCell ref="I56:J56"/>
    <mergeCell ref="A19:G19"/>
    <mergeCell ref="I19:O19"/>
    <mergeCell ref="A33:G33"/>
    <mergeCell ref="I33:O33"/>
    <mergeCell ref="A45:G45"/>
    <mergeCell ref="I45:O45"/>
    <mergeCell ref="A1:O1"/>
    <mergeCell ref="A2:O2"/>
    <mergeCell ref="A3:O3"/>
    <mergeCell ref="A4:O4"/>
    <mergeCell ref="A6:G6"/>
    <mergeCell ref="I6:O6"/>
  </mergeCells>
  <printOptions horizontalCentered="1" verticalCentered="1"/>
  <pageMargins left="0.25" right="0.25" top="0.75" bottom="0.75" header="0.3" footer="0.3"/>
  <pageSetup paperSize="9" scale="70" orientation="portrait" r:id="rId1"/>
  <headerFooter>
    <oddFooter xml:space="preserve">&amp;C&amp;"Times New Roman,Italic"&amp;8&amp;F, Dr. M. Usman&amp;"-,Regular"&amp;11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opLeftCell="G43" zoomScale="110" zoomScaleNormal="110" zoomScaleSheetLayoutView="90" workbookViewId="0">
      <selection activeCell="I10" sqref="I10:O11"/>
    </sheetView>
  </sheetViews>
  <sheetFormatPr defaultRowHeight="15"/>
  <cols>
    <col min="1" max="1" width="6.28515625" style="4" customWidth="1"/>
    <col min="2" max="2" width="27.42578125" style="4" customWidth="1"/>
    <col min="3" max="3" width="3.85546875" style="4" customWidth="1"/>
    <col min="4" max="4" width="4.85546875" style="4" customWidth="1"/>
    <col min="5" max="6" width="3.85546875" style="4" customWidth="1"/>
    <col min="7" max="7" width="7" style="4" customWidth="1"/>
    <col min="8" max="8" width="5.28515625" style="24" customWidth="1"/>
    <col min="9" max="9" width="7.85546875" style="4" customWidth="1"/>
    <col min="10" max="10" width="29.140625" style="4" customWidth="1"/>
    <col min="11" max="11" width="4.5703125" style="4" customWidth="1"/>
    <col min="12" max="12" width="4" style="4" customWidth="1"/>
    <col min="13" max="13" width="4.42578125" style="4" customWidth="1"/>
    <col min="14" max="14" width="4" style="4" customWidth="1"/>
    <col min="15" max="15" width="7.140625" style="4" customWidth="1"/>
    <col min="16" max="16" width="4.85546875" style="4" customWidth="1"/>
    <col min="17" max="17" width="9.140625" style="4"/>
    <col min="18" max="18" width="17.7109375" style="4" customWidth="1"/>
    <col min="19" max="16384" width="9.140625" style="4"/>
  </cols>
  <sheetData>
    <row r="1" spans="1:25" ht="26.25" customHeight="1">
      <c r="A1" s="214" t="s">
        <v>112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1:25" ht="18.75" customHeight="1">
      <c r="A2" s="215" t="s">
        <v>113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25" ht="29.25" customHeight="1">
      <c r="A3" s="216" t="s">
        <v>114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25" ht="15.75" customHeight="1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25" ht="15.75" customHeight="1" thickBot="1">
      <c r="A5" s="37"/>
      <c r="B5" s="37"/>
      <c r="C5" s="37"/>
      <c r="D5" s="37"/>
      <c r="E5" s="37"/>
      <c r="F5" s="37"/>
      <c r="G5" s="37"/>
      <c r="H5" s="138"/>
      <c r="I5" s="37"/>
      <c r="J5" s="37"/>
      <c r="K5" s="37"/>
      <c r="L5" s="37"/>
      <c r="M5" s="37"/>
      <c r="N5" s="37"/>
      <c r="O5" s="37"/>
    </row>
    <row r="6" spans="1:25" ht="16.5" thickBot="1">
      <c r="A6" s="210" t="s">
        <v>0</v>
      </c>
      <c r="B6" s="211"/>
      <c r="C6" s="211"/>
      <c r="D6" s="211"/>
      <c r="E6" s="211"/>
      <c r="F6" s="211"/>
      <c r="G6" s="212"/>
      <c r="H6" s="5"/>
      <c r="I6" s="210" t="s">
        <v>19</v>
      </c>
      <c r="J6" s="211"/>
      <c r="K6" s="211"/>
      <c r="L6" s="211"/>
      <c r="M6" s="211"/>
      <c r="N6" s="211"/>
      <c r="O6" s="211"/>
      <c r="P6" s="6"/>
    </row>
    <row r="7" spans="1:25" ht="16.5" thickBot="1">
      <c r="A7" s="7" t="s">
        <v>2</v>
      </c>
      <c r="B7" s="8" t="s">
        <v>3</v>
      </c>
      <c r="C7" s="8" t="s">
        <v>4</v>
      </c>
      <c r="D7" s="8" t="s">
        <v>5</v>
      </c>
      <c r="E7" s="8" t="s">
        <v>6</v>
      </c>
      <c r="F7" s="8" t="s">
        <v>117</v>
      </c>
      <c r="G7" s="7" t="s">
        <v>1</v>
      </c>
      <c r="H7" s="5"/>
      <c r="I7" s="9" t="s">
        <v>2</v>
      </c>
      <c r="J7" s="9" t="s">
        <v>3</v>
      </c>
      <c r="K7" s="9" t="s">
        <v>4</v>
      </c>
      <c r="L7" s="9" t="s">
        <v>5</v>
      </c>
      <c r="M7" s="9" t="s">
        <v>6</v>
      </c>
      <c r="N7" s="9" t="s">
        <v>117</v>
      </c>
      <c r="O7" s="10" t="s">
        <v>1</v>
      </c>
    </row>
    <row r="8" spans="1:25" ht="16.5" thickBot="1">
      <c r="A8" s="51" t="s">
        <v>231</v>
      </c>
      <c r="B8" s="52" t="s">
        <v>7</v>
      </c>
      <c r="C8" s="53">
        <v>3</v>
      </c>
      <c r="D8" s="53">
        <v>0</v>
      </c>
      <c r="E8" s="53">
        <v>3</v>
      </c>
      <c r="F8" s="53">
        <v>3</v>
      </c>
      <c r="G8" s="51"/>
      <c r="H8" s="12"/>
      <c r="I8" s="51" t="s">
        <v>131</v>
      </c>
      <c r="J8" s="52" t="s">
        <v>33</v>
      </c>
      <c r="K8" s="53">
        <v>2</v>
      </c>
      <c r="L8" s="53">
        <v>0</v>
      </c>
      <c r="M8" s="53">
        <v>2</v>
      </c>
      <c r="N8" s="53">
        <v>2</v>
      </c>
      <c r="O8" s="51"/>
      <c r="U8" s="99"/>
    </row>
    <row r="9" spans="1:25" ht="16.5" thickBot="1">
      <c r="A9" s="51" t="s">
        <v>232</v>
      </c>
      <c r="B9" s="52" t="s">
        <v>8</v>
      </c>
      <c r="C9" s="53">
        <v>0</v>
      </c>
      <c r="D9" s="53">
        <v>1</v>
      </c>
      <c r="E9" s="53">
        <v>1</v>
      </c>
      <c r="F9" s="53">
        <v>3</v>
      </c>
      <c r="G9" s="51"/>
      <c r="H9" s="12"/>
      <c r="I9" s="54" t="s">
        <v>132</v>
      </c>
      <c r="J9" s="52" t="s">
        <v>34</v>
      </c>
      <c r="K9" s="53">
        <v>0</v>
      </c>
      <c r="L9" s="53">
        <v>1</v>
      </c>
      <c r="M9" s="53">
        <v>1</v>
      </c>
      <c r="N9" s="53">
        <v>3</v>
      </c>
      <c r="O9" s="51"/>
      <c r="R9" s="103" t="s">
        <v>233</v>
      </c>
      <c r="S9" s="4">
        <f>SUM(E8:E11,M8:M11,E21:E22,E26:E27,M21,M26:M27)</f>
        <v>29</v>
      </c>
      <c r="V9" s="4" t="s">
        <v>184</v>
      </c>
      <c r="W9" s="4" t="s">
        <v>2</v>
      </c>
      <c r="X9" s="4" t="s">
        <v>185</v>
      </c>
      <c r="Y9" s="4" t="s">
        <v>186</v>
      </c>
    </row>
    <row r="10" spans="1:25" ht="16.5" thickBot="1">
      <c r="A10" s="51" t="s">
        <v>9</v>
      </c>
      <c r="B10" s="52" t="s">
        <v>10</v>
      </c>
      <c r="C10" s="53">
        <v>1</v>
      </c>
      <c r="D10" s="53">
        <v>0</v>
      </c>
      <c r="E10" s="53">
        <v>1</v>
      </c>
      <c r="F10" s="53">
        <v>1</v>
      </c>
      <c r="G10" s="51"/>
      <c r="H10" s="12"/>
      <c r="I10" s="54" t="s">
        <v>20</v>
      </c>
      <c r="J10" s="55" t="s">
        <v>21</v>
      </c>
      <c r="K10" s="56">
        <v>2</v>
      </c>
      <c r="L10" s="56">
        <v>0</v>
      </c>
      <c r="M10" s="56">
        <v>2</v>
      </c>
      <c r="N10" s="56">
        <v>2</v>
      </c>
      <c r="O10" s="54"/>
      <c r="R10" s="104" t="s">
        <v>171</v>
      </c>
      <c r="S10" s="4">
        <f>SUM(E24:E25,M22:M23,M35,M36:M40,E39:E40)</f>
        <v>24</v>
      </c>
      <c r="V10" s="4" t="s">
        <v>187</v>
      </c>
      <c r="W10" s="4" t="s">
        <v>175</v>
      </c>
      <c r="X10" s="4" t="s">
        <v>188</v>
      </c>
      <c r="Y10" s="4">
        <v>0</v>
      </c>
    </row>
    <row r="11" spans="1:25" ht="16.5" thickBot="1">
      <c r="A11" s="51" t="s">
        <v>11</v>
      </c>
      <c r="B11" s="52" t="s">
        <v>12</v>
      </c>
      <c r="C11" s="53">
        <v>0</v>
      </c>
      <c r="D11" s="53">
        <v>2</v>
      </c>
      <c r="E11" s="53">
        <v>2</v>
      </c>
      <c r="F11" s="53">
        <v>6</v>
      </c>
      <c r="G11" s="51"/>
      <c r="H11" s="12"/>
      <c r="I11" s="51" t="s">
        <v>22</v>
      </c>
      <c r="J11" s="52" t="s">
        <v>23</v>
      </c>
      <c r="K11" s="53">
        <v>0</v>
      </c>
      <c r="L11" s="53">
        <v>2</v>
      </c>
      <c r="M11" s="53">
        <v>2</v>
      </c>
      <c r="N11" s="53">
        <v>6</v>
      </c>
      <c r="O11" s="51"/>
      <c r="R11" s="105" t="s">
        <v>172</v>
      </c>
      <c r="S11" s="4">
        <f>SUM(E35:E38,E41,E49:E52,M48:M52)</f>
        <v>30</v>
      </c>
      <c r="X11" s="4" t="s">
        <v>189</v>
      </c>
      <c r="Y11" s="4">
        <v>1</v>
      </c>
    </row>
    <row r="12" spans="1:25" ht="16.5" thickBot="1">
      <c r="A12" s="1" t="s">
        <v>236</v>
      </c>
      <c r="B12" s="3" t="s">
        <v>13</v>
      </c>
      <c r="C12" s="11">
        <v>2</v>
      </c>
      <c r="D12" s="11">
        <v>0</v>
      </c>
      <c r="E12" s="11">
        <v>2</v>
      </c>
      <c r="F12" s="11">
        <v>2</v>
      </c>
      <c r="G12" s="1"/>
      <c r="H12" s="12"/>
      <c r="I12" s="100" t="s">
        <v>240</v>
      </c>
      <c r="J12" s="101" t="s">
        <v>25</v>
      </c>
      <c r="K12" s="102">
        <v>2</v>
      </c>
      <c r="L12" s="102">
        <v>0</v>
      </c>
      <c r="M12" s="102">
        <v>2</v>
      </c>
      <c r="N12" s="102">
        <v>2</v>
      </c>
      <c r="O12" s="100"/>
      <c r="R12" s="106" t="s">
        <v>173</v>
      </c>
      <c r="S12" s="4">
        <f>SUM(E16,M15:M16,M29:M30,E28,M24:M25)</f>
        <v>17</v>
      </c>
      <c r="X12" s="4" t="s">
        <v>190</v>
      </c>
      <c r="Y12" s="4">
        <v>2</v>
      </c>
    </row>
    <row r="13" spans="1:25" ht="16.5" thickBot="1">
      <c r="A13" s="1" t="s">
        <v>237</v>
      </c>
      <c r="B13" s="3" t="s">
        <v>14</v>
      </c>
      <c r="C13" s="11">
        <v>0</v>
      </c>
      <c r="D13" s="11">
        <v>1</v>
      </c>
      <c r="E13" s="11">
        <v>1</v>
      </c>
      <c r="F13" s="11">
        <v>3</v>
      </c>
      <c r="G13" s="1"/>
      <c r="H13" s="12"/>
      <c r="I13" s="100" t="s">
        <v>241</v>
      </c>
      <c r="J13" s="101" t="s">
        <v>26</v>
      </c>
      <c r="K13" s="102">
        <v>0</v>
      </c>
      <c r="L13" s="102">
        <v>1</v>
      </c>
      <c r="M13" s="102">
        <v>1</v>
      </c>
      <c r="N13" s="102">
        <v>3</v>
      </c>
      <c r="O13" s="100"/>
      <c r="R13" s="107" t="s">
        <v>175</v>
      </c>
      <c r="S13" s="4">
        <f>SUM(E14:E15,M14,E23,M28,E54)</f>
        <v>13</v>
      </c>
      <c r="V13" s="4" t="s">
        <v>169</v>
      </c>
      <c r="W13" s="4" t="s">
        <v>191</v>
      </c>
      <c r="X13" s="4" t="s">
        <v>192</v>
      </c>
      <c r="Y13" s="4">
        <v>0</v>
      </c>
    </row>
    <row r="14" spans="1:25" s="15" customFormat="1" ht="23.25" customHeight="1" thickBot="1">
      <c r="A14" s="84" t="s">
        <v>157</v>
      </c>
      <c r="B14" s="85" t="s">
        <v>15</v>
      </c>
      <c r="C14" s="86">
        <v>2</v>
      </c>
      <c r="D14" s="86">
        <v>0</v>
      </c>
      <c r="E14" s="86">
        <v>2</v>
      </c>
      <c r="F14" s="86">
        <v>2</v>
      </c>
      <c r="G14" s="84"/>
      <c r="H14" s="14"/>
      <c r="I14" s="87" t="s">
        <v>120</v>
      </c>
      <c r="J14" s="85" t="s">
        <v>27</v>
      </c>
      <c r="K14" s="86">
        <v>2</v>
      </c>
      <c r="L14" s="86">
        <v>0</v>
      </c>
      <c r="M14" s="86">
        <v>2</v>
      </c>
      <c r="N14" s="86">
        <v>2</v>
      </c>
      <c r="O14" s="84"/>
      <c r="R14" s="108" t="s">
        <v>176</v>
      </c>
      <c r="S14" s="15">
        <f>SUM(E42,M41:M42,E48,E47,M47)</f>
        <v>11</v>
      </c>
      <c r="V14" s="15" t="s">
        <v>193</v>
      </c>
      <c r="W14" s="15" t="s">
        <v>173</v>
      </c>
      <c r="X14" s="15" t="s">
        <v>194</v>
      </c>
      <c r="Y14" s="15">
        <v>0</v>
      </c>
    </row>
    <row r="15" spans="1:25" ht="23.25" thickBot="1">
      <c r="A15" s="84" t="s">
        <v>239</v>
      </c>
      <c r="B15" s="85" t="s">
        <v>16</v>
      </c>
      <c r="C15" s="86">
        <v>2</v>
      </c>
      <c r="D15" s="86">
        <v>0</v>
      </c>
      <c r="E15" s="86">
        <v>2</v>
      </c>
      <c r="F15" s="86">
        <v>2</v>
      </c>
      <c r="G15" s="84"/>
      <c r="H15" s="12"/>
      <c r="I15" s="74" t="s">
        <v>234</v>
      </c>
      <c r="J15" s="80" t="s">
        <v>28</v>
      </c>
      <c r="K15" s="79">
        <v>3</v>
      </c>
      <c r="L15" s="79">
        <v>0</v>
      </c>
      <c r="M15" s="79">
        <v>3</v>
      </c>
      <c r="N15" s="79">
        <v>3</v>
      </c>
      <c r="O15" s="77" t="str">
        <f>A16</f>
        <v>NS128</v>
      </c>
      <c r="R15" s="109" t="s">
        <v>177</v>
      </c>
      <c r="S15" s="4">
        <f>M12+M13</f>
        <v>3</v>
      </c>
      <c r="X15" s="4" t="s">
        <v>195</v>
      </c>
      <c r="Y15" s="4">
        <v>1</v>
      </c>
    </row>
    <row r="16" spans="1:25" ht="16.5" thickBot="1">
      <c r="A16" s="74" t="s">
        <v>235</v>
      </c>
      <c r="B16" s="75" t="s">
        <v>17</v>
      </c>
      <c r="C16" s="76">
        <v>3</v>
      </c>
      <c r="D16" s="76">
        <v>0</v>
      </c>
      <c r="E16" s="76">
        <v>3</v>
      </c>
      <c r="F16" s="76">
        <v>3</v>
      </c>
      <c r="G16" s="74"/>
      <c r="H16" s="12"/>
      <c r="I16" s="77" t="s">
        <v>174</v>
      </c>
      <c r="J16" s="78" t="s">
        <v>24</v>
      </c>
      <c r="K16" s="79">
        <v>2</v>
      </c>
      <c r="L16" s="79">
        <v>0</v>
      </c>
      <c r="M16" s="79">
        <v>2</v>
      </c>
      <c r="N16" s="79">
        <v>2</v>
      </c>
      <c r="O16" s="77"/>
      <c r="R16" s="110" t="s">
        <v>178</v>
      </c>
      <c r="S16" s="4">
        <f>E12+E13</f>
        <v>3</v>
      </c>
      <c r="X16" s="4" t="s">
        <v>196</v>
      </c>
      <c r="Y16" s="4">
        <v>2</v>
      </c>
    </row>
    <row r="17" spans="1:25" ht="16.5" customHeight="1" thickBot="1">
      <c r="A17" s="16" t="s">
        <v>18</v>
      </c>
      <c r="B17" s="17"/>
      <c r="C17" s="13">
        <f>SUM(C8:C16)</f>
        <v>13</v>
      </c>
      <c r="D17" s="13">
        <f>SUM(D8:D16)</f>
        <v>4</v>
      </c>
      <c r="E17" s="13">
        <f>SUM(E8:E16)</f>
        <v>17</v>
      </c>
      <c r="F17" s="13">
        <f>SUM(F8:F16)</f>
        <v>25</v>
      </c>
      <c r="G17" s="2"/>
      <c r="H17" s="12"/>
      <c r="I17" s="18" t="s">
        <v>18</v>
      </c>
      <c r="J17" s="3"/>
      <c r="K17" s="11">
        <f>SUM(K8:K16)</f>
        <v>13</v>
      </c>
      <c r="L17" s="11">
        <f>SUM(L8:L16)</f>
        <v>4</v>
      </c>
      <c r="M17" s="11">
        <f>SUM(M8:M16)</f>
        <v>17</v>
      </c>
      <c r="N17" s="11">
        <f>SUM(N8:N16)</f>
        <v>25</v>
      </c>
      <c r="O17" s="1"/>
      <c r="R17" s="110" t="s">
        <v>179</v>
      </c>
      <c r="S17" s="4">
        <f>E53+M53</f>
        <v>6</v>
      </c>
      <c r="X17" s="4" t="s">
        <v>197</v>
      </c>
      <c r="Y17" s="4">
        <v>3</v>
      </c>
    </row>
    <row r="18" spans="1:25" ht="16.5" thickBot="1">
      <c r="A18" s="19"/>
      <c r="B18" s="20"/>
      <c r="C18" s="21"/>
      <c r="D18" s="21"/>
      <c r="E18" s="21"/>
      <c r="F18" s="22"/>
      <c r="G18" s="24"/>
      <c r="H18" s="33"/>
      <c r="I18" s="24"/>
      <c r="J18" s="24"/>
      <c r="K18" s="24"/>
      <c r="L18" s="24"/>
      <c r="M18" s="24"/>
      <c r="N18" s="24"/>
      <c r="O18" s="24"/>
      <c r="S18" s="4">
        <f>SUM(S9:S17)</f>
        <v>136</v>
      </c>
      <c r="X18" s="4" t="s">
        <v>198</v>
      </c>
      <c r="Y18" s="4">
        <v>4</v>
      </c>
    </row>
    <row r="19" spans="1:25" ht="16.5" thickBot="1">
      <c r="A19" s="210" t="s">
        <v>30</v>
      </c>
      <c r="B19" s="211"/>
      <c r="C19" s="211"/>
      <c r="D19" s="211"/>
      <c r="E19" s="211"/>
      <c r="F19" s="211"/>
      <c r="G19" s="212"/>
      <c r="H19" s="25"/>
      <c r="I19" s="211" t="s">
        <v>40</v>
      </c>
      <c r="J19" s="211"/>
      <c r="K19" s="211"/>
      <c r="L19" s="211"/>
      <c r="M19" s="211"/>
      <c r="N19" s="211"/>
      <c r="O19" s="211"/>
      <c r="P19" s="6"/>
      <c r="R19" s="4" t="s">
        <v>180</v>
      </c>
      <c r="S19" s="4">
        <f>S9+S10+S11+S15+S16+S17</f>
        <v>95</v>
      </c>
      <c r="T19" s="129">
        <f>S19/S18</f>
        <v>0.69852941176470584</v>
      </c>
      <c r="V19" s="4" t="s">
        <v>199</v>
      </c>
      <c r="W19" s="4" t="s">
        <v>200</v>
      </c>
      <c r="X19" s="4" t="s">
        <v>201</v>
      </c>
      <c r="Y19" s="4">
        <v>0</v>
      </c>
    </row>
    <row r="20" spans="1:25" ht="15.75" thickBot="1">
      <c r="A20" s="7" t="s">
        <v>2</v>
      </c>
      <c r="B20" s="8" t="s">
        <v>3</v>
      </c>
      <c r="C20" s="8" t="s">
        <v>4</v>
      </c>
      <c r="D20" s="8" t="s">
        <v>5</v>
      </c>
      <c r="E20" s="8" t="s">
        <v>6</v>
      </c>
      <c r="F20" s="8" t="s">
        <v>117</v>
      </c>
      <c r="G20" s="7" t="s">
        <v>1</v>
      </c>
      <c r="H20" s="25"/>
      <c r="I20" s="7" t="s">
        <v>2</v>
      </c>
      <c r="J20" s="8" t="s">
        <v>3</v>
      </c>
      <c r="K20" s="8" t="s">
        <v>4</v>
      </c>
      <c r="L20" s="8" t="s">
        <v>5</v>
      </c>
      <c r="M20" s="8" t="s">
        <v>6</v>
      </c>
      <c r="N20" s="8" t="s">
        <v>117</v>
      </c>
      <c r="O20" s="7" t="s">
        <v>1</v>
      </c>
      <c r="R20" s="4" t="s">
        <v>181</v>
      </c>
      <c r="S20" s="4">
        <f>S12+S13+S14</f>
        <v>41</v>
      </c>
      <c r="T20" s="111">
        <f>S20/S18</f>
        <v>0.3014705882352941</v>
      </c>
      <c r="X20" s="4" t="s">
        <v>202</v>
      </c>
      <c r="Y20" s="4">
        <v>1</v>
      </c>
    </row>
    <row r="21" spans="1:25" ht="16.5" customHeight="1" thickBot="1">
      <c r="A21" s="54" t="s">
        <v>106</v>
      </c>
      <c r="B21" s="52" t="s">
        <v>31</v>
      </c>
      <c r="C21" s="53">
        <v>3</v>
      </c>
      <c r="D21" s="53">
        <v>0</v>
      </c>
      <c r="E21" s="53">
        <v>3</v>
      </c>
      <c r="F21" s="53">
        <v>3</v>
      </c>
      <c r="G21" s="51" t="s">
        <v>231</v>
      </c>
      <c r="H21" s="26"/>
      <c r="I21" s="51" t="s">
        <v>41</v>
      </c>
      <c r="J21" s="52" t="s">
        <v>42</v>
      </c>
      <c r="K21" s="53">
        <v>3</v>
      </c>
      <c r="L21" s="53">
        <v>0</v>
      </c>
      <c r="M21" s="53">
        <v>3</v>
      </c>
      <c r="N21" s="53">
        <v>3</v>
      </c>
      <c r="O21" s="51" t="s">
        <v>231</v>
      </c>
      <c r="X21" s="4" t="s">
        <v>203</v>
      </c>
      <c r="Y21" s="4">
        <v>2</v>
      </c>
    </row>
    <row r="22" spans="1:25" ht="15.75" thickBot="1">
      <c r="A22" s="57" t="s">
        <v>107</v>
      </c>
      <c r="B22" s="52" t="s">
        <v>32</v>
      </c>
      <c r="C22" s="53">
        <v>0</v>
      </c>
      <c r="D22" s="53">
        <v>1</v>
      </c>
      <c r="E22" s="53">
        <v>1</v>
      </c>
      <c r="F22" s="53">
        <v>3</v>
      </c>
      <c r="G22" s="51" t="s">
        <v>232</v>
      </c>
      <c r="H22" s="26"/>
      <c r="I22" s="58" t="s">
        <v>43</v>
      </c>
      <c r="J22" s="59" t="s">
        <v>44</v>
      </c>
      <c r="K22" s="60">
        <v>1</v>
      </c>
      <c r="L22" s="60">
        <v>0</v>
      </c>
      <c r="M22" s="60">
        <v>1</v>
      </c>
      <c r="N22" s="60">
        <v>1</v>
      </c>
      <c r="O22" s="58" t="s">
        <v>9</v>
      </c>
      <c r="V22" s="4" t="s">
        <v>147</v>
      </c>
      <c r="W22" s="4" t="s">
        <v>170</v>
      </c>
      <c r="X22" s="4" t="s">
        <v>204</v>
      </c>
      <c r="Y22" s="4">
        <v>0</v>
      </c>
    </row>
    <row r="23" spans="1:25" ht="15.75" thickBot="1">
      <c r="A23" s="88" t="s">
        <v>163</v>
      </c>
      <c r="B23" s="85" t="s">
        <v>29</v>
      </c>
      <c r="C23" s="86">
        <v>3</v>
      </c>
      <c r="D23" s="86">
        <v>0</v>
      </c>
      <c r="E23" s="86">
        <v>3</v>
      </c>
      <c r="F23" s="86">
        <v>3</v>
      </c>
      <c r="G23" s="84"/>
      <c r="H23" s="26"/>
      <c r="I23" s="58" t="s">
        <v>45</v>
      </c>
      <c r="J23" s="59" t="s">
        <v>46</v>
      </c>
      <c r="K23" s="60">
        <v>0</v>
      </c>
      <c r="L23" s="60">
        <v>2</v>
      </c>
      <c r="M23" s="60">
        <v>2</v>
      </c>
      <c r="N23" s="60">
        <v>6</v>
      </c>
      <c r="O23" s="58" t="s">
        <v>11</v>
      </c>
      <c r="X23" s="4" t="s">
        <v>205</v>
      </c>
      <c r="Y23" s="4">
        <v>1</v>
      </c>
    </row>
    <row r="24" spans="1:25" ht="15.75" thickBot="1">
      <c r="A24" s="58" t="s">
        <v>35</v>
      </c>
      <c r="B24" s="59" t="s">
        <v>36</v>
      </c>
      <c r="C24" s="60">
        <v>2</v>
      </c>
      <c r="D24" s="60">
        <v>0</v>
      </c>
      <c r="E24" s="60">
        <v>2</v>
      </c>
      <c r="F24" s="60">
        <v>2</v>
      </c>
      <c r="G24" s="58" t="s">
        <v>20</v>
      </c>
      <c r="H24" s="27"/>
      <c r="I24" s="75" t="s">
        <v>182</v>
      </c>
      <c r="J24" s="75" t="s">
        <v>136</v>
      </c>
      <c r="K24" s="76">
        <v>2</v>
      </c>
      <c r="L24" s="76">
        <v>0</v>
      </c>
      <c r="M24" s="76">
        <v>2</v>
      </c>
      <c r="N24" s="76">
        <v>2</v>
      </c>
      <c r="O24" s="75"/>
      <c r="X24" s="4" t="s">
        <v>206</v>
      </c>
      <c r="Y24" s="4">
        <v>2</v>
      </c>
    </row>
    <row r="25" spans="1:25" ht="15.75" thickBot="1">
      <c r="A25" s="58" t="s">
        <v>37</v>
      </c>
      <c r="B25" s="59" t="s">
        <v>38</v>
      </c>
      <c r="C25" s="60">
        <v>0</v>
      </c>
      <c r="D25" s="60">
        <v>1</v>
      </c>
      <c r="E25" s="60">
        <v>1</v>
      </c>
      <c r="F25" s="60">
        <v>3</v>
      </c>
      <c r="G25" s="58" t="s">
        <v>22</v>
      </c>
      <c r="H25" s="26"/>
      <c r="I25" s="75" t="s">
        <v>183</v>
      </c>
      <c r="J25" s="75" t="s">
        <v>137</v>
      </c>
      <c r="K25" s="76">
        <v>0</v>
      </c>
      <c r="L25" s="76">
        <v>1</v>
      </c>
      <c r="M25" s="76">
        <v>1</v>
      </c>
      <c r="N25" s="76">
        <v>3</v>
      </c>
      <c r="O25" s="75"/>
      <c r="X25" s="4" t="s">
        <v>207</v>
      </c>
      <c r="Y25" s="4">
        <v>3</v>
      </c>
    </row>
    <row r="26" spans="1:25" ht="15.75" thickBot="1">
      <c r="A26" s="54" t="s">
        <v>39</v>
      </c>
      <c r="B26" s="52" t="s">
        <v>124</v>
      </c>
      <c r="C26" s="53">
        <v>3</v>
      </c>
      <c r="D26" s="53">
        <v>0</v>
      </c>
      <c r="E26" s="53">
        <v>3</v>
      </c>
      <c r="F26" s="53">
        <v>3</v>
      </c>
      <c r="G26" s="51"/>
      <c r="H26" s="26"/>
      <c r="I26" s="51" t="s">
        <v>47</v>
      </c>
      <c r="J26" s="52" t="s">
        <v>48</v>
      </c>
      <c r="K26" s="53">
        <v>3</v>
      </c>
      <c r="L26" s="53">
        <v>0</v>
      </c>
      <c r="M26" s="53">
        <v>3</v>
      </c>
      <c r="N26" s="53">
        <v>3</v>
      </c>
      <c r="O26" s="51"/>
      <c r="X26" s="4" t="s">
        <v>208</v>
      </c>
      <c r="Y26" s="4">
        <v>4</v>
      </c>
    </row>
    <row r="27" spans="1:25" ht="16.5" customHeight="1" thickBot="1">
      <c r="A27" s="54" t="s">
        <v>116</v>
      </c>
      <c r="B27" s="52" t="s">
        <v>53</v>
      </c>
      <c r="C27" s="53">
        <v>0</v>
      </c>
      <c r="D27" s="53">
        <v>1</v>
      </c>
      <c r="E27" s="53">
        <v>1</v>
      </c>
      <c r="F27" s="53">
        <v>3</v>
      </c>
      <c r="G27" s="51"/>
      <c r="H27" s="28"/>
      <c r="I27" s="51" t="s">
        <v>49</v>
      </c>
      <c r="J27" s="52" t="s">
        <v>50</v>
      </c>
      <c r="K27" s="53">
        <v>0</v>
      </c>
      <c r="L27" s="53">
        <v>1</v>
      </c>
      <c r="M27" s="53">
        <v>1</v>
      </c>
      <c r="N27" s="53">
        <v>3</v>
      </c>
      <c r="O27" s="51"/>
      <c r="V27" s="4" t="s">
        <v>209</v>
      </c>
      <c r="W27" s="4" t="s">
        <v>210</v>
      </c>
      <c r="X27" s="4" t="s">
        <v>211</v>
      </c>
      <c r="Y27" s="4">
        <v>0</v>
      </c>
    </row>
    <row r="28" spans="1:25" ht="15.75" thickBot="1">
      <c r="A28" s="81" t="s">
        <v>164</v>
      </c>
      <c r="B28" s="82" t="s">
        <v>111</v>
      </c>
      <c r="C28" s="83">
        <v>3</v>
      </c>
      <c r="D28" s="83">
        <v>0</v>
      </c>
      <c r="E28" s="83">
        <v>3</v>
      </c>
      <c r="F28" s="83">
        <v>3</v>
      </c>
      <c r="G28" s="82" t="str">
        <f>A16</f>
        <v>NS128</v>
      </c>
      <c r="H28" s="28"/>
      <c r="I28" s="84" t="s">
        <v>165</v>
      </c>
      <c r="J28" s="85" t="s">
        <v>64</v>
      </c>
      <c r="K28" s="86">
        <v>2</v>
      </c>
      <c r="L28" s="86">
        <v>0</v>
      </c>
      <c r="M28" s="86">
        <v>2</v>
      </c>
      <c r="N28" s="86">
        <v>2</v>
      </c>
      <c r="O28" s="84"/>
      <c r="X28" s="4" t="s">
        <v>212</v>
      </c>
      <c r="Y28" s="4">
        <v>1</v>
      </c>
    </row>
    <row r="29" spans="1:25" ht="16.5" thickTop="1" thickBot="1">
      <c r="A29" s="18" t="s">
        <v>18</v>
      </c>
      <c r="B29" s="29"/>
      <c r="C29" s="11">
        <f>SUM(C21:C28)</f>
        <v>14</v>
      </c>
      <c r="D29" s="11">
        <f>SUM(D21:D28)</f>
        <v>3</v>
      </c>
      <c r="E29" s="11">
        <f>SUM(E21:E28)</f>
        <v>17</v>
      </c>
      <c r="F29" s="11">
        <f>SUM(F21:F28)</f>
        <v>23</v>
      </c>
      <c r="G29" s="1"/>
      <c r="H29" s="28"/>
      <c r="I29" s="77" t="s">
        <v>166</v>
      </c>
      <c r="J29" s="78" t="s">
        <v>54</v>
      </c>
      <c r="K29" s="79">
        <v>2</v>
      </c>
      <c r="L29" s="79">
        <v>0</v>
      </c>
      <c r="M29" s="79">
        <v>2</v>
      </c>
      <c r="N29" s="79">
        <v>2</v>
      </c>
      <c r="O29" s="77" t="str">
        <f>I15</f>
        <v>NS151</v>
      </c>
      <c r="X29" s="4" t="s">
        <v>213</v>
      </c>
      <c r="Y29" s="4">
        <v>2</v>
      </c>
    </row>
    <row r="30" spans="1:25" ht="15.75" thickBot="1">
      <c r="A30" s="24"/>
      <c r="B30" s="24"/>
      <c r="C30" s="24"/>
      <c r="D30" s="24"/>
      <c r="E30" s="24"/>
      <c r="F30" s="24"/>
      <c r="G30" s="24"/>
      <c r="I30" s="77" t="s">
        <v>167</v>
      </c>
      <c r="J30" s="78" t="s">
        <v>168</v>
      </c>
      <c r="K30" s="79">
        <v>0</v>
      </c>
      <c r="L30" s="79">
        <v>1</v>
      </c>
      <c r="M30" s="79">
        <v>1</v>
      </c>
      <c r="N30" s="79">
        <v>3</v>
      </c>
      <c r="O30" s="77"/>
      <c r="X30" s="4" t="s">
        <v>214</v>
      </c>
      <c r="Y30" s="4">
        <v>4</v>
      </c>
    </row>
    <row r="31" spans="1:25" ht="15.75" thickBot="1">
      <c r="A31" s="24"/>
      <c r="B31" s="24"/>
      <c r="C31" s="24"/>
      <c r="D31" s="24"/>
      <c r="E31" s="24"/>
      <c r="F31" s="24"/>
      <c r="G31" s="24"/>
      <c r="I31" s="18" t="s">
        <v>18</v>
      </c>
      <c r="J31" s="29"/>
      <c r="K31" s="11">
        <f>SUM(K21:K30)</f>
        <v>13</v>
      </c>
      <c r="L31" s="11">
        <f>SUM(L21:L30)</f>
        <v>5</v>
      </c>
      <c r="M31" s="11">
        <f>SUM(M21:M30)</f>
        <v>18</v>
      </c>
      <c r="N31" s="11">
        <f>SUM(N21:N30)</f>
        <v>28</v>
      </c>
      <c r="O31" s="1"/>
      <c r="X31" s="4" t="s">
        <v>215</v>
      </c>
      <c r="Y31" s="4">
        <v>5</v>
      </c>
    </row>
    <row r="32" spans="1:25" ht="15.75" thickBot="1">
      <c r="A32" s="24"/>
      <c r="B32" s="24"/>
      <c r="C32" s="24"/>
      <c r="D32" s="24"/>
      <c r="E32" s="24"/>
      <c r="F32" s="24"/>
      <c r="G32" s="24"/>
      <c r="I32" s="24"/>
      <c r="J32" s="24"/>
      <c r="K32" s="24"/>
      <c r="L32" s="24"/>
      <c r="M32" s="24"/>
      <c r="N32" s="24"/>
      <c r="O32" s="24"/>
      <c r="X32" s="4" t="s">
        <v>216</v>
      </c>
      <c r="Y32" s="4">
        <v>6</v>
      </c>
    </row>
    <row r="33" spans="1:25" ht="16.5" customHeight="1" thickBot="1">
      <c r="A33" s="210" t="s">
        <v>55</v>
      </c>
      <c r="B33" s="211"/>
      <c r="C33" s="211"/>
      <c r="D33" s="211"/>
      <c r="E33" s="211"/>
      <c r="F33" s="211"/>
      <c r="G33" s="212"/>
      <c r="H33" s="26"/>
      <c r="I33" s="210" t="s">
        <v>65</v>
      </c>
      <c r="J33" s="211"/>
      <c r="K33" s="211"/>
      <c r="L33" s="211"/>
      <c r="M33" s="211"/>
      <c r="N33" s="211"/>
      <c r="O33" s="211"/>
      <c r="X33" s="4" t="s">
        <v>217</v>
      </c>
      <c r="Y33" s="4">
        <v>7</v>
      </c>
    </row>
    <row r="34" spans="1:25" ht="15.75" thickBot="1">
      <c r="A34" s="7" t="s">
        <v>2</v>
      </c>
      <c r="B34" s="8" t="s">
        <v>3</v>
      </c>
      <c r="C34" s="8" t="s">
        <v>4</v>
      </c>
      <c r="D34" s="8" t="s">
        <v>5</v>
      </c>
      <c r="E34" s="8" t="s">
        <v>6</v>
      </c>
      <c r="F34" s="8" t="s">
        <v>117</v>
      </c>
      <c r="G34" s="7" t="s">
        <v>1</v>
      </c>
      <c r="H34" s="26"/>
      <c r="I34" s="7" t="s">
        <v>2</v>
      </c>
      <c r="J34" s="7" t="s">
        <v>3</v>
      </c>
      <c r="K34" s="8" t="s">
        <v>4</v>
      </c>
      <c r="L34" s="7" t="s">
        <v>5</v>
      </c>
      <c r="M34" s="8" t="s">
        <v>6</v>
      </c>
      <c r="N34" s="8" t="s">
        <v>117</v>
      </c>
      <c r="O34" s="7" t="s">
        <v>1</v>
      </c>
      <c r="X34" s="4" t="s">
        <v>218</v>
      </c>
      <c r="Y34" s="4">
        <v>9</v>
      </c>
    </row>
    <row r="35" spans="1:25" ht="15.75" thickBot="1">
      <c r="A35" s="69" t="s">
        <v>66</v>
      </c>
      <c r="B35" s="67" t="s">
        <v>56</v>
      </c>
      <c r="C35" s="68">
        <v>3</v>
      </c>
      <c r="D35" s="68">
        <v>0</v>
      </c>
      <c r="E35" s="68">
        <v>3</v>
      </c>
      <c r="F35" s="68">
        <v>3</v>
      </c>
      <c r="G35" s="67" t="s">
        <v>106</v>
      </c>
      <c r="H35" s="26"/>
      <c r="I35" s="58" t="s">
        <v>109</v>
      </c>
      <c r="J35" s="59" t="s">
        <v>67</v>
      </c>
      <c r="K35" s="60">
        <v>3</v>
      </c>
      <c r="L35" s="60">
        <v>0</v>
      </c>
      <c r="M35" s="60">
        <v>3</v>
      </c>
      <c r="N35" s="60">
        <v>3</v>
      </c>
      <c r="O35" s="58" t="s">
        <v>41</v>
      </c>
    </row>
    <row r="36" spans="1:25" ht="15.75" thickBot="1">
      <c r="A36" s="70" t="s">
        <v>108</v>
      </c>
      <c r="B36" s="67" t="s">
        <v>57</v>
      </c>
      <c r="C36" s="68">
        <v>0</v>
      </c>
      <c r="D36" s="68">
        <v>1</v>
      </c>
      <c r="E36" s="68">
        <v>1</v>
      </c>
      <c r="F36" s="68">
        <v>3</v>
      </c>
      <c r="G36" s="67" t="s">
        <v>107</v>
      </c>
      <c r="H36" s="26"/>
      <c r="I36" s="58" t="s">
        <v>72</v>
      </c>
      <c r="J36" s="59" t="s">
        <v>73</v>
      </c>
      <c r="K36" s="60">
        <v>3</v>
      </c>
      <c r="L36" s="60">
        <v>0</v>
      </c>
      <c r="M36" s="60">
        <v>3</v>
      </c>
      <c r="N36" s="60">
        <v>3</v>
      </c>
      <c r="O36" s="58"/>
    </row>
    <row r="37" spans="1:25" ht="15.75" thickBot="1">
      <c r="A37" s="69" t="s">
        <v>58</v>
      </c>
      <c r="B37" s="71" t="s">
        <v>59</v>
      </c>
      <c r="C37" s="72">
        <v>3</v>
      </c>
      <c r="D37" s="72">
        <v>0</v>
      </c>
      <c r="E37" s="72">
        <v>3</v>
      </c>
      <c r="F37" s="72">
        <v>3</v>
      </c>
      <c r="G37" s="69" t="s">
        <v>47</v>
      </c>
      <c r="H37" s="26"/>
      <c r="I37" s="58" t="s">
        <v>74</v>
      </c>
      <c r="J37" s="59" t="s">
        <v>75</v>
      </c>
      <c r="K37" s="60">
        <v>3</v>
      </c>
      <c r="L37" s="60">
        <v>0</v>
      </c>
      <c r="M37" s="60">
        <v>3</v>
      </c>
      <c r="N37" s="60">
        <v>3</v>
      </c>
      <c r="O37" s="58"/>
    </row>
    <row r="38" spans="1:25" ht="15.75" thickBot="1">
      <c r="A38" s="66" t="s">
        <v>60</v>
      </c>
      <c r="B38" s="67" t="s">
        <v>61</v>
      </c>
      <c r="C38" s="68">
        <v>0</v>
      </c>
      <c r="D38" s="68">
        <v>1</v>
      </c>
      <c r="E38" s="68">
        <v>1</v>
      </c>
      <c r="F38" s="68">
        <v>3</v>
      </c>
      <c r="G38" s="66" t="s">
        <v>49</v>
      </c>
      <c r="H38" s="27"/>
      <c r="I38" s="58" t="s">
        <v>76</v>
      </c>
      <c r="J38" s="59" t="s">
        <v>77</v>
      </c>
      <c r="K38" s="60">
        <v>0</v>
      </c>
      <c r="L38" s="60">
        <v>1</v>
      </c>
      <c r="M38" s="60">
        <v>1</v>
      </c>
      <c r="N38" s="60">
        <v>3</v>
      </c>
      <c r="O38" s="58"/>
    </row>
    <row r="39" spans="1:25" ht="15.75" thickBot="1">
      <c r="A39" s="62" t="s">
        <v>133</v>
      </c>
      <c r="B39" s="59" t="s">
        <v>125</v>
      </c>
      <c r="C39" s="60">
        <v>3</v>
      </c>
      <c r="D39" s="60">
        <v>0</v>
      </c>
      <c r="E39" s="60">
        <v>3</v>
      </c>
      <c r="F39" s="60">
        <v>3</v>
      </c>
      <c r="G39" s="58" t="s">
        <v>39</v>
      </c>
      <c r="H39" s="26"/>
      <c r="I39" s="58" t="s">
        <v>78</v>
      </c>
      <c r="J39" s="59" t="s">
        <v>128</v>
      </c>
      <c r="K39" s="60">
        <v>3</v>
      </c>
      <c r="L39" s="60">
        <v>0</v>
      </c>
      <c r="M39" s="60">
        <v>3</v>
      </c>
      <c r="N39" s="60">
        <v>3</v>
      </c>
      <c r="O39" s="58"/>
    </row>
    <row r="40" spans="1:25" ht="22.5" customHeight="1" thickBot="1">
      <c r="A40" s="63" t="s">
        <v>134</v>
      </c>
      <c r="B40" s="59" t="s">
        <v>126</v>
      </c>
      <c r="C40" s="60">
        <v>0</v>
      </c>
      <c r="D40" s="60">
        <v>1</v>
      </c>
      <c r="E40" s="60">
        <v>1</v>
      </c>
      <c r="F40" s="60">
        <v>3</v>
      </c>
      <c r="G40" s="58"/>
      <c r="H40" s="27"/>
      <c r="I40" s="61" t="s">
        <v>79</v>
      </c>
      <c r="J40" s="64" t="s">
        <v>129</v>
      </c>
      <c r="K40" s="65">
        <v>0</v>
      </c>
      <c r="L40" s="65">
        <v>1</v>
      </c>
      <c r="M40" s="65">
        <v>1</v>
      </c>
      <c r="N40" s="65">
        <v>3</v>
      </c>
      <c r="O40" s="61"/>
    </row>
    <row r="41" spans="1:25" ht="15.75" thickBot="1">
      <c r="A41" s="69" t="s">
        <v>62</v>
      </c>
      <c r="B41" s="71" t="s">
        <v>63</v>
      </c>
      <c r="C41" s="72">
        <v>3</v>
      </c>
      <c r="D41" s="72">
        <v>0</v>
      </c>
      <c r="E41" s="72">
        <v>3</v>
      </c>
      <c r="F41" s="72">
        <v>3</v>
      </c>
      <c r="G41" s="69"/>
      <c r="H41" s="26"/>
      <c r="I41" s="92" t="s">
        <v>223</v>
      </c>
      <c r="J41" s="93" t="s">
        <v>229</v>
      </c>
      <c r="K41" s="94">
        <v>3</v>
      </c>
      <c r="L41" s="94">
        <v>0</v>
      </c>
      <c r="M41" s="94">
        <v>3</v>
      </c>
      <c r="N41" s="94">
        <v>3</v>
      </c>
      <c r="O41" s="92"/>
    </row>
    <row r="42" spans="1:25" ht="23.25" thickBot="1">
      <c r="A42" s="95" t="s">
        <v>222</v>
      </c>
      <c r="B42" s="98" t="s">
        <v>123</v>
      </c>
      <c r="C42" s="97">
        <v>2</v>
      </c>
      <c r="D42" s="97">
        <v>0</v>
      </c>
      <c r="E42" s="97">
        <v>2</v>
      </c>
      <c r="F42" s="97">
        <v>2</v>
      </c>
      <c r="G42" s="95"/>
      <c r="I42" s="95" t="s">
        <v>224</v>
      </c>
      <c r="J42" s="96" t="s">
        <v>230</v>
      </c>
      <c r="K42" s="97">
        <v>0</v>
      </c>
      <c r="L42" s="97">
        <v>1</v>
      </c>
      <c r="M42" s="97">
        <v>1</v>
      </c>
      <c r="N42" s="97">
        <v>3</v>
      </c>
      <c r="O42" s="95"/>
      <c r="R42" s="4" t="s">
        <v>222</v>
      </c>
      <c r="S42" s="4" t="s">
        <v>225</v>
      </c>
    </row>
    <row r="43" spans="1:25" ht="16.5" thickBot="1">
      <c r="A43" s="18" t="s">
        <v>18</v>
      </c>
      <c r="B43" s="29"/>
      <c r="C43" s="11">
        <f>SUM(C35:C42)</f>
        <v>14</v>
      </c>
      <c r="D43" s="11">
        <f>SUM(D35:D42)</f>
        <v>3</v>
      </c>
      <c r="E43" s="11">
        <f>SUM(E35:E42)</f>
        <v>17</v>
      </c>
      <c r="F43" s="11">
        <f>SUM(F35:F42)</f>
        <v>23</v>
      </c>
      <c r="G43" s="1"/>
      <c r="H43" s="23"/>
      <c r="I43" s="18" t="s">
        <v>18</v>
      </c>
      <c r="J43" s="3"/>
      <c r="K43" s="11">
        <f>SUM(K35:K42)</f>
        <v>15</v>
      </c>
      <c r="L43" s="11">
        <f>SUM(L35:L42)</f>
        <v>3</v>
      </c>
      <c r="M43" s="11">
        <f>SUM(M35:M42)</f>
        <v>18</v>
      </c>
      <c r="N43" s="11">
        <f>SUM(N35:N42)</f>
        <v>24</v>
      </c>
      <c r="O43" s="1"/>
      <c r="R43" s="4" t="s">
        <v>223</v>
      </c>
    </row>
    <row r="44" spans="1:25" ht="15.75" thickBot="1">
      <c r="A44" s="30"/>
      <c r="B44" s="30"/>
      <c r="C44" s="31"/>
      <c r="D44" s="31"/>
      <c r="E44" s="31"/>
      <c r="F44" s="31"/>
      <c r="G44" s="30"/>
      <c r="I44" s="24"/>
      <c r="J44" s="24">
        <v>33</v>
      </c>
      <c r="K44" s="24"/>
      <c r="L44" s="24"/>
      <c r="M44" s="24"/>
      <c r="N44" s="24"/>
      <c r="O44" s="24"/>
    </row>
    <row r="45" spans="1:25" s="15" customFormat="1" ht="23.25" customHeight="1" thickBot="1">
      <c r="A45" s="210" t="s">
        <v>80</v>
      </c>
      <c r="B45" s="211"/>
      <c r="C45" s="211"/>
      <c r="D45" s="211"/>
      <c r="E45" s="211"/>
      <c r="F45" s="211"/>
      <c r="G45" s="212"/>
      <c r="H45" s="26"/>
      <c r="I45" s="210" t="s">
        <v>96</v>
      </c>
      <c r="J45" s="211"/>
      <c r="K45" s="211"/>
      <c r="L45" s="211"/>
      <c r="M45" s="211"/>
      <c r="N45" s="211"/>
      <c r="O45" s="212"/>
    </row>
    <row r="46" spans="1:25" ht="15.75" customHeight="1" thickBot="1">
      <c r="A46" s="7" t="s">
        <v>2</v>
      </c>
      <c r="B46" s="8" t="s">
        <v>3</v>
      </c>
      <c r="C46" s="8" t="s">
        <v>4</v>
      </c>
      <c r="D46" s="8" t="s">
        <v>5</v>
      </c>
      <c r="E46" s="8" t="s">
        <v>6</v>
      </c>
      <c r="F46" s="8" t="s">
        <v>117</v>
      </c>
      <c r="G46" s="7" t="s">
        <v>1</v>
      </c>
      <c r="H46" s="26"/>
      <c r="I46" s="7" t="s">
        <v>2</v>
      </c>
      <c r="J46" s="8" t="s">
        <v>3</v>
      </c>
      <c r="K46" s="8" t="s">
        <v>4</v>
      </c>
      <c r="L46" s="8" t="s">
        <v>5</v>
      </c>
      <c r="M46" s="8" t="s">
        <v>6</v>
      </c>
      <c r="N46" s="8" t="s">
        <v>117</v>
      </c>
      <c r="O46" s="7" t="s">
        <v>1</v>
      </c>
    </row>
    <row r="47" spans="1:25" ht="23.25" thickBot="1">
      <c r="A47" s="95" t="s">
        <v>225</v>
      </c>
      <c r="B47" s="98" t="s">
        <v>139</v>
      </c>
      <c r="C47" s="97">
        <v>2</v>
      </c>
      <c r="D47" s="97">
        <v>0</v>
      </c>
      <c r="E47" s="97">
        <v>2</v>
      </c>
      <c r="F47" s="97">
        <v>2</v>
      </c>
      <c r="G47" s="95" t="s">
        <v>110</v>
      </c>
      <c r="H47" s="26"/>
      <c r="I47" s="95" t="s">
        <v>227</v>
      </c>
      <c r="J47" s="96" t="s">
        <v>127</v>
      </c>
      <c r="K47" s="97">
        <v>2</v>
      </c>
      <c r="L47" s="97">
        <v>0</v>
      </c>
      <c r="M47" s="97">
        <v>2</v>
      </c>
      <c r="N47" s="97">
        <v>2</v>
      </c>
      <c r="O47" s="95"/>
      <c r="R47" s="4">
        <f>44/136</f>
        <v>0.3235294117647059</v>
      </c>
    </row>
    <row r="48" spans="1:25" ht="23.25" thickBot="1">
      <c r="A48" s="95" t="s">
        <v>226</v>
      </c>
      <c r="B48" s="98" t="s">
        <v>138</v>
      </c>
      <c r="C48" s="97">
        <v>0</v>
      </c>
      <c r="D48" s="97">
        <v>1</v>
      </c>
      <c r="E48" s="97">
        <v>1</v>
      </c>
      <c r="F48" s="97">
        <v>3</v>
      </c>
      <c r="G48" s="95"/>
      <c r="H48" s="26"/>
      <c r="I48" s="66" t="s">
        <v>98</v>
      </c>
      <c r="J48" s="67" t="s">
        <v>99</v>
      </c>
      <c r="K48" s="68">
        <v>3</v>
      </c>
      <c r="L48" s="68">
        <v>0</v>
      </c>
      <c r="M48" s="68">
        <v>3</v>
      </c>
      <c r="N48" s="68">
        <v>3</v>
      </c>
      <c r="O48" s="73" t="s">
        <v>97</v>
      </c>
    </row>
    <row r="49" spans="1:23" s="15" customFormat="1" ht="15.75" thickBot="1">
      <c r="A49" s="66" t="s">
        <v>84</v>
      </c>
      <c r="B49" s="67" t="s">
        <v>85</v>
      </c>
      <c r="C49" s="68">
        <v>3</v>
      </c>
      <c r="D49" s="68">
        <v>0</v>
      </c>
      <c r="E49" s="68">
        <v>3</v>
      </c>
      <c r="F49" s="68">
        <v>3</v>
      </c>
      <c r="G49" s="66" t="s">
        <v>51</v>
      </c>
      <c r="H49" s="27"/>
      <c r="I49" s="66" t="s">
        <v>81</v>
      </c>
      <c r="J49" s="67" t="s">
        <v>82</v>
      </c>
      <c r="K49" s="68">
        <v>3</v>
      </c>
      <c r="L49" s="68">
        <v>0</v>
      </c>
      <c r="M49" s="68">
        <v>3</v>
      </c>
      <c r="N49" s="68">
        <v>3</v>
      </c>
      <c r="O49" s="66" t="s">
        <v>72</v>
      </c>
    </row>
    <row r="50" spans="1:23" ht="21.75" customHeight="1" thickBot="1">
      <c r="A50" s="66" t="s">
        <v>86</v>
      </c>
      <c r="B50" s="67" t="s">
        <v>87</v>
      </c>
      <c r="C50" s="68">
        <v>0</v>
      </c>
      <c r="D50" s="68">
        <v>1</v>
      </c>
      <c r="E50" s="68">
        <v>1</v>
      </c>
      <c r="F50" s="68">
        <v>3</v>
      </c>
      <c r="G50" s="66" t="s">
        <v>52</v>
      </c>
      <c r="H50" s="26"/>
      <c r="I50" s="66" t="s">
        <v>83</v>
      </c>
      <c r="J50" s="67" t="s">
        <v>135</v>
      </c>
      <c r="K50" s="68">
        <v>0</v>
      </c>
      <c r="L50" s="68">
        <v>1</v>
      </c>
      <c r="M50" s="68">
        <v>1</v>
      </c>
      <c r="N50" s="68">
        <v>3</v>
      </c>
      <c r="O50" s="66"/>
    </row>
    <row r="51" spans="1:23" ht="15.75" thickBot="1">
      <c r="A51" s="66" t="s">
        <v>88</v>
      </c>
      <c r="B51" s="67" t="s">
        <v>89</v>
      </c>
      <c r="C51" s="68">
        <v>3</v>
      </c>
      <c r="D51" s="68">
        <v>0</v>
      </c>
      <c r="E51" s="68">
        <v>3</v>
      </c>
      <c r="F51" s="68">
        <v>3</v>
      </c>
      <c r="G51" s="66" t="s">
        <v>74</v>
      </c>
      <c r="H51" s="27"/>
      <c r="I51" s="66" t="s">
        <v>100</v>
      </c>
      <c r="J51" s="67" t="s">
        <v>101</v>
      </c>
      <c r="K51" s="68">
        <v>3</v>
      </c>
      <c r="L51" s="68">
        <v>0</v>
      </c>
      <c r="M51" s="68">
        <v>3</v>
      </c>
      <c r="N51" s="68">
        <v>3</v>
      </c>
      <c r="O51" s="66" t="s">
        <v>84</v>
      </c>
    </row>
    <row r="52" spans="1:23" s="15" customFormat="1" ht="22.5" customHeight="1" thickBot="1">
      <c r="A52" s="66" t="s">
        <v>90</v>
      </c>
      <c r="B52" s="67" t="s">
        <v>91</v>
      </c>
      <c r="C52" s="68">
        <v>0</v>
      </c>
      <c r="D52" s="68">
        <v>1</v>
      </c>
      <c r="E52" s="68">
        <v>1</v>
      </c>
      <c r="F52" s="68">
        <v>3</v>
      </c>
      <c r="G52" s="66" t="s">
        <v>76</v>
      </c>
      <c r="H52" s="24"/>
      <c r="I52" s="66" t="s">
        <v>102</v>
      </c>
      <c r="J52" s="67" t="s">
        <v>103</v>
      </c>
      <c r="K52" s="68">
        <v>0</v>
      </c>
      <c r="L52" s="68">
        <v>1</v>
      </c>
      <c r="M52" s="68">
        <v>1</v>
      </c>
      <c r="N52" s="68">
        <v>3</v>
      </c>
      <c r="O52" s="66"/>
    </row>
    <row r="53" spans="1:23" ht="15.75" thickBot="1">
      <c r="A53" s="1" t="s">
        <v>92</v>
      </c>
      <c r="B53" s="3" t="s">
        <v>93</v>
      </c>
      <c r="C53" s="11">
        <v>0</v>
      </c>
      <c r="D53" s="11">
        <v>3</v>
      </c>
      <c r="E53" s="11">
        <v>3</v>
      </c>
      <c r="F53" s="11">
        <v>3</v>
      </c>
      <c r="G53" s="1"/>
      <c r="I53" s="1" t="s">
        <v>104</v>
      </c>
      <c r="J53" s="3" t="s">
        <v>105</v>
      </c>
      <c r="K53" s="11">
        <v>0</v>
      </c>
      <c r="L53" s="11">
        <v>3</v>
      </c>
      <c r="M53" s="11">
        <v>3</v>
      </c>
      <c r="N53" s="11">
        <v>3</v>
      </c>
      <c r="O53" s="1"/>
      <c r="Q53" s="32"/>
    </row>
    <row r="54" spans="1:23" ht="23.25" customHeight="1" thickBot="1">
      <c r="A54" s="89" t="s">
        <v>94</v>
      </c>
      <c r="B54" s="90" t="s">
        <v>95</v>
      </c>
      <c r="C54" s="91">
        <v>2</v>
      </c>
      <c r="D54" s="91">
        <v>0</v>
      </c>
      <c r="E54" s="91">
        <v>2</v>
      </c>
      <c r="F54" s="91">
        <v>2</v>
      </c>
      <c r="G54" s="89"/>
      <c r="H54" s="33"/>
      <c r="I54" s="16" t="s">
        <v>18</v>
      </c>
      <c r="J54" s="17"/>
      <c r="K54" s="13">
        <f>SUM(K47:K53)</f>
        <v>11</v>
      </c>
      <c r="L54" s="13">
        <f>SUM(L47:L53)</f>
        <v>5</v>
      </c>
      <c r="M54" s="13">
        <f>SUM(M47:M53)</f>
        <v>16</v>
      </c>
      <c r="N54" s="13">
        <f>SUM(N47:N53)</f>
        <v>20</v>
      </c>
      <c r="O54" s="2"/>
      <c r="P54" s="32"/>
      <c r="U54" s="4" t="s">
        <v>142</v>
      </c>
      <c r="V54" s="4" t="s">
        <v>141</v>
      </c>
      <c r="W54" s="4" t="s">
        <v>18</v>
      </c>
    </row>
    <row r="55" spans="1:23" ht="15.75" customHeight="1" thickBot="1">
      <c r="A55" s="16" t="s">
        <v>18</v>
      </c>
      <c r="B55" s="17"/>
      <c r="C55" s="13">
        <f>SUM(C47:C54)</f>
        <v>10</v>
      </c>
      <c r="D55" s="13">
        <f>SUM(D47:D54)</f>
        <v>6</v>
      </c>
      <c r="E55" s="13">
        <f>SUM(E47:E54)</f>
        <v>16</v>
      </c>
      <c r="F55" s="13">
        <f>SUM(F47:F54)</f>
        <v>22</v>
      </c>
      <c r="G55" s="2"/>
      <c r="H55" s="33"/>
      <c r="I55" s="24"/>
      <c r="J55" s="24"/>
      <c r="K55" s="24"/>
      <c r="L55" s="24"/>
      <c r="M55" s="24"/>
      <c r="N55" s="24"/>
      <c r="O55" s="24"/>
      <c r="P55" s="32"/>
      <c r="R55" s="4" t="s">
        <v>140</v>
      </c>
      <c r="U55" s="4">
        <f>C17+K17+C29+K31+C43+K43+C55+K54</f>
        <v>103</v>
      </c>
      <c r="V55" s="4">
        <f>D17+L17+D29+L31+D43+L43+D55+L54</f>
        <v>33</v>
      </c>
      <c r="W55" s="4">
        <f>E17+M17+E29+M31+E43+M43+E55+M54</f>
        <v>136</v>
      </c>
    </row>
    <row r="56" spans="1:23" ht="15.75" thickBot="1">
      <c r="A56" s="35"/>
      <c r="B56" s="35"/>
      <c r="C56" s="36"/>
      <c r="D56" s="36"/>
      <c r="E56" s="36"/>
      <c r="F56" s="36"/>
      <c r="G56" s="35"/>
      <c r="I56" s="217" t="s">
        <v>115</v>
      </c>
      <c r="J56" s="218"/>
      <c r="K56" s="41">
        <f>E17+M17+E29+M31+E43+M43+E55+M54</f>
        <v>136</v>
      </c>
      <c r="L56" s="42"/>
      <c r="M56" s="42"/>
      <c r="N56" s="42"/>
      <c r="O56" s="44"/>
      <c r="P56" s="32"/>
      <c r="V56" s="4">
        <f>V55/U55</f>
        <v>0.32038834951456313</v>
      </c>
    </row>
    <row r="57" spans="1:23" ht="17.25" customHeight="1">
      <c r="A57" s="24"/>
      <c r="B57" s="24"/>
      <c r="C57" s="24"/>
      <c r="D57" s="24"/>
      <c r="E57" s="24"/>
      <c r="F57" s="24"/>
      <c r="G57" s="24"/>
      <c r="I57" s="24"/>
      <c r="J57" s="24"/>
      <c r="K57" s="24"/>
      <c r="L57" s="24"/>
      <c r="M57" s="24"/>
      <c r="N57" s="24"/>
      <c r="O57" s="24"/>
    </row>
    <row r="58" spans="1:23" ht="15.75" customHeight="1">
      <c r="A58" s="34" t="s">
        <v>118</v>
      </c>
      <c r="B58" s="39"/>
      <c r="C58" s="24"/>
      <c r="D58" s="24"/>
      <c r="E58" s="24"/>
      <c r="F58" s="24"/>
      <c r="G58" s="40"/>
      <c r="I58" s="24"/>
      <c r="J58" s="24"/>
      <c r="K58" s="24"/>
      <c r="L58" s="24"/>
      <c r="M58" s="24"/>
      <c r="N58" s="24"/>
      <c r="O58" s="24"/>
    </row>
    <row r="59" spans="1:23" ht="15" customHeight="1">
      <c r="A59" s="43"/>
      <c r="B59" s="43" t="s">
        <v>119</v>
      </c>
      <c r="C59" s="24"/>
      <c r="D59" s="24"/>
      <c r="E59" s="24"/>
      <c r="F59" s="24"/>
      <c r="G59" s="24"/>
      <c r="I59" s="24"/>
      <c r="J59" s="24"/>
      <c r="K59" s="24"/>
      <c r="L59" s="24"/>
      <c r="M59" s="24"/>
      <c r="N59" s="24"/>
      <c r="O59" s="24"/>
      <c r="R59" s="4" t="s">
        <v>243</v>
      </c>
      <c r="T59" s="4">
        <v>43</v>
      </c>
    </row>
    <row r="60" spans="1:23">
      <c r="A60" s="24"/>
      <c r="B60" s="24"/>
      <c r="C60" s="24"/>
      <c r="D60" s="33"/>
      <c r="E60" s="24"/>
      <c r="F60" s="24"/>
      <c r="G60" s="24"/>
      <c r="R60" s="4" t="s">
        <v>244</v>
      </c>
      <c r="T60" s="4">
        <v>24</v>
      </c>
    </row>
    <row r="61" spans="1:23">
      <c r="A61" s="24"/>
      <c r="B61" s="24"/>
      <c r="C61" s="24"/>
      <c r="D61" s="33"/>
      <c r="E61" s="24"/>
      <c r="F61" s="24"/>
      <c r="G61" s="24"/>
    </row>
    <row r="64" spans="1:23">
      <c r="C64" s="32"/>
      <c r="D64" s="32"/>
    </row>
  </sheetData>
  <mergeCells count="13">
    <mergeCell ref="I56:J56"/>
    <mergeCell ref="A19:G19"/>
    <mergeCell ref="I19:O19"/>
    <mergeCell ref="A33:G33"/>
    <mergeCell ref="I33:O33"/>
    <mergeCell ref="A45:G45"/>
    <mergeCell ref="I45:O45"/>
    <mergeCell ref="A1:O1"/>
    <mergeCell ref="A2:O2"/>
    <mergeCell ref="A3:O3"/>
    <mergeCell ref="A4:O4"/>
    <mergeCell ref="A6:G6"/>
    <mergeCell ref="I6:O6"/>
  </mergeCells>
  <printOptions horizontalCentered="1" verticalCentered="1"/>
  <pageMargins left="0.25" right="0.25" top="0.75" bottom="0.75" header="0.3" footer="0.3"/>
  <pageSetup paperSize="9" scale="73" orientation="portrait" r:id="rId1"/>
  <headerFooter>
    <oddFooter xml:space="preserve">&amp;C&amp;"Times New Roman,Italic"&amp;8&amp;F, Dr. M. Usman&amp;"-,Regular"&amp;11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tabSelected="1" view="pageBreakPreview" zoomScaleNormal="80" zoomScaleSheetLayoutView="100" workbookViewId="0">
      <selection activeCell="F11" sqref="F11:G11"/>
    </sheetView>
  </sheetViews>
  <sheetFormatPr defaultRowHeight="15"/>
  <cols>
    <col min="1" max="1" width="4.7109375" customWidth="1"/>
    <col min="2" max="2" width="10.42578125" customWidth="1"/>
    <col min="3" max="3" width="11.140625" customWidth="1"/>
    <col min="4" max="4" width="13.28515625" customWidth="1"/>
    <col min="5" max="5" width="8.28515625" customWidth="1"/>
    <col min="6" max="6" width="34.7109375" customWidth="1"/>
    <col min="7" max="7" width="27" customWidth="1"/>
    <col min="8" max="8" width="29.42578125" customWidth="1"/>
    <col min="9" max="9" width="9.5703125" customWidth="1"/>
    <col min="10" max="10" width="14" customWidth="1"/>
    <col min="11" max="11" width="13.42578125" customWidth="1"/>
    <col min="12" max="12" width="14" customWidth="1"/>
    <col min="13" max="13" width="14.42578125" customWidth="1"/>
  </cols>
  <sheetData>
    <row r="1" spans="1:13" ht="22.5" customHeight="1">
      <c r="A1" s="214" t="s">
        <v>112</v>
      </c>
      <c r="B1" s="214"/>
      <c r="C1" s="214"/>
      <c r="D1" s="214"/>
      <c r="E1" s="214"/>
      <c r="F1" s="214"/>
      <c r="G1" s="214"/>
      <c r="H1" s="214"/>
      <c r="I1" s="214"/>
      <c r="J1" s="180"/>
      <c r="K1" s="180"/>
      <c r="L1" s="180"/>
      <c r="M1" s="180"/>
    </row>
    <row r="2" spans="1:13" ht="22.5" customHeight="1">
      <c r="A2" s="215" t="s">
        <v>113</v>
      </c>
      <c r="B2" s="215"/>
      <c r="C2" s="215"/>
      <c r="D2" s="215"/>
      <c r="E2" s="215"/>
      <c r="F2" s="215"/>
      <c r="G2" s="215"/>
      <c r="H2" s="215"/>
      <c r="I2" s="215"/>
      <c r="J2" s="181"/>
      <c r="K2" s="181"/>
      <c r="L2" s="181"/>
      <c r="M2" s="181"/>
    </row>
    <row r="3" spans="1:13" ht="22.5" customHeight="1">
      <c r="A3" s="276" t="s">
        <v>308</v>
      </c>
      <c r="B3" s="276"/>
      <c r="C3" s="276"/>
      <c r="D3" s="276"/>
      <c r="E3" s="276"/>
      <c r="F3" s="276"/>
      <c r="G3" s="276"/>
      <c r="H3" s="276"/>
      <c r="I3" s="276"/>
      <c r="J3" s="182"/>
      <c r="K3" s="182"/>
      <c r="L3" s="182"/>
      <c r="M3" s="182"/>
    </row>
    <row r="4" spans="1:13" ht="18.75" customHeight="1">
      <c r="A4" s="185"/>
      <c r="B4" s="35"/>
      <c r="C4" s="35"/>
      <c r="D4" s="35"/>
      <c r="E4" s="35"/>
      <c r="F4" s="277" t="s">
        <v>302</v>
      </c>
      <c r="G4" s="277"/>
      <c r="H4" s="183"/>
      <c r="I4" s="183"/>
      <c r="J4" s="183"/>
      <c r="K4" s="183"/>
      <c r="L4" s="183"/>
      <c r="M4" s="183"/>
    </row>
    <row r="5" spans="1:13" ht="24" customHeight="1">
      <c r="A5" s="189" t="s">
        <v>300</v>
      </c>
      <c r="B5" s="186" t="s">
        <v>298</v>
      </c>
      <c r="C5" s="186" t="s">
        <v>304</v>
      </c>
      <c r="D5" s="187" t="s">
        <v>297</v>
      </c>
      <c r="E5" s="188" t="s">
        <v>2</v>
      </c>
      <c r="F5" s="188" t="s">
        <v>3</v>
      </c>
      <c r="G5" s="187" t="s">
        <v>292</v>
      </c>
      <c r="H5" s="190" t="s">
        <v>301</v>
      </c>
      <c r="I5" s="187" t="s">
        <v>299</v>
      </c>
      <c r="J5" s="184"/>
      <c r="K5" s="184"/>
      <c r="L5" s="184"/>
      <c r="M5" s="184"/>
    </row>
    <row r="6" spans="1:13" s="179" customFormat="1" ht="30" customHeight="1">
      <c r="A6" s="191">
        <v>1</v>
      </c>
      <c r="B6" s="192" t="s">
        <v>310</v>
      </c>
      <c r="C6" s="192" t="s">
        <v>305</v>
      </c>
      <c r="D6" s="193" t="s">
        <v>315</v>
      </c>
      <c r="E6" s="194" t="s">
        <v>39</v>
      </c>
      <c r="F6" s="195" t="s">
        <v>124</v>
      </c>
      <c r="G6" s="195" t="s">
        <v>293</v>
      </c>
      <c r="H6" s="196" t="s">
        <v>314</v>
      </c>
      <c r="I6" s="197" t="s">
        <v>324</v>
      </c>
      <c r="J6"/>
      <c r="K6"/>
      <c r="L6"/>
      <c r="M6"/>
    </row>
    <row r="7" spans="1:13" s="179" customFormat="1" ht="29.25" customHeight="1">
      <c r="A7" s="191">
        <v>2</v>
      </c>
      <c r="B7" s="192" t="s">
        <v>311</v>
      </c>
      <c r="C7" s="198" t="s">
        <v>306</v>
      </c>
      <c r="D7" s="193" t="s">
        <v>315</v>
      </c>
      <c r="E7" s="199" t="s">
        <v>106</v>
      </c>
      <c r="F7" s="200" t="s">
        <v>31</v>
      </c>
      <c r="G7" s="200" t="s">
        <v>294</v>
      </c>
      <c r="H7" s="196" t="s">
        <v>314</v>
      </c>
      <c r="I7" s="201" t="s">
        <v>324</v>
      </c>
      <c r="J7"/>
      <c r="K7"/>
      <c r="L7"/>
      <c r="M7"/>
    </row>
    <row r="8" spans="1:13" s="179" customFormat="1" ht="28.5" customHeight="1">
      <c r="A8" s="191">
        <v>3</v>
      </c>
      <c r="B8" s="203" t="s">
        <v>312</v>
      </c>
      <c r="C8" s="192" t="s">
        <v>319</v>
      </c>
      <c r="D8" s="193" t="s">
        <v>315</v>
      </c>
      <c r="E8" s="199" t="s">
        <v>35</v>
      </c>
      <c r="F8" s="200" t="s">
        <v>36</v>
      </c>
      <c r="G8" s="200" t="s">
        <v>295</v>
      </c>
      <c r="H8" s="193" t="s">
        <v>313</v>
      </c>
      <c r="I8" s="201" t="s">
        <v>324</v>
      </c>
      <c r="J8"/>
      <c r="K8"/>
      <c r="L8"/>
      <c r="M8"/>
    </row>
    <row r="9" spans="1:13" s="179" customFormat="1" ht="30.75" customHeight="1">
      <c r="A9" s="191">
        <v>4</v>
      </c>
      <c r="B9" s="204">
        <v>42371</v>
      </c>
      <c r="C9" s="198" t="s">
        <v>305</v>
      </c>
      <c r="D9" s="193" t="s">
        <v>315</v>
      </c>
      <c r="E9" s="199" t="s">
        <v>163</v>
      </c>
      <c r="F9" s="200" t="s">
        <v>29</v>
      </c>
      <c r="G9" s="200" t="s">
        <v>296</v>
      </c>
      <c r="H9" s="193" t="s">
        <v>313</v>
      </c>
      <c r="I9" s="201" t="s">
        <v>324</v>
      </c>
      <c r="J9"/>
      <c r="K9"/>
      <c r="L9"/>
      <c r="M9"/>
    </row>
    <row r="10" spans="1:13" ht="30" customHeight="1">
      <c r="A10" s="191">
        <v>5</v>
      </c>
      <c r="B10" s="204">
        <v>42431</v>
      </c>
      <c r="C10" s="198" t="s">
        <v>306</v>
      </c>
      <c r="D10" s="193" t="s">
        <v>315</v>
      </c>
      <c r="E10" s="199" t="s">
        <v>164</v>
      </c>
      <c r="F10" s="200" t="s">
        <v>111</v>
      </c>
      <c r="G10" s="200" t="s">
        <v>303</v>
      </c>
      <c r="H10" s="193" t="s">
        <v>313</v>
      </c>
      <c r="I10" s="201" t="s">
        <v>324</v>
      </c>
    </row>
    <row r="11" spans="1:13" ht="20.25" customHeight="1">
      <c r="A11" s="205"/>
      <c r="B11" s="206"/>
      <c r="C11" s="206"/>
      <c r="D11" s="206"/>
      <c r="E11" s="206"/>
      <c r="F11" s="275" t="s">
        <v>309</v>
      </c>
      <c r="G11" s="275"/>
      <c r="H11" s="207"/>
      <c r="I11" s="207"/>
    </row>
    <row r="12" spans="1:13" ht="24.75" customHeight="1">
      <c r="A12" s="189" t="s">
        <v>300</v>
      </c>
      <c r="B12" s="186" t="s">
        <v>298</v>
      </c>
      <c r="C12" s="186" t="s">
        <v>304</v>
      </c>
      <c r="D12" s="187" t="s">
        <v>297</v>
      </c>
      <c r="E12" s="188" t="s">
        <v>2</v>
      </c>
      <c r="F12" s="188" t="s">
        <v>3</v>
      </c>
      <c r="G12" s="187" t="s">
        <v>292</v>
      </c>
      <c r="H12" s="190" t="s">
        <v>301</v>
      </c>
      <c r="I12" s="187" t="s">
        <v>299</v>
      </c>
    </row>
    <row r="13" spans="1:13" ht="31.5" customHeight="1">
      <c r="A13" s="191">
        <v>1</v>
      </c>
      <c r="B13" s="208" t="s">
        <v>310</v>
      </c>
      <c r="C13" s="208" t="s">
        <v>305</v>
      </c>
      <c r="D13" s="196" t="s">
        <v>318</v>
      </c>
      <c r="E13" s="200" t="s">
        <v>157</v>
      </c>
      <c r="F13" s="200" t="s">
        <v>15</v>
      </c>
      <c r="G13" s="209" t="s">
        <v>316</v>
      </c>
      <c r="H13" s="196" t="s">
        <v>314</v>
      </c>
      <c r="I13" s="201" t="s">
        <v>320</v>
      </c>
    </row>
    <row r="14" spans="1:13" ht="30.75" customHeight="1">
      <c r="A14" s="202">
        <v>2</v>
      </c>
      <c r="B14" s="208" t="s">
        <v>311</v>
      </c>
      <c r="C14" s="198" t="s">
        <v>306</v>
      </c>
      <c r="D14" s="196" t="s">
        <v>318</v>
      </c>
      <c r="E14" s="200" t="s">
        <v>231</v>
      </c>
      <c r="F14" s="200" t="s">
        <v>7</v>
      </c>
      <c r="G14" s="200" t="s">
        <v>294</v>
      </c>
      <c r="H14" s="196" t="s">
        <v>314</v>
      </c>
      <c r="I14" s="201" t="s">
        <v>320</v>
      </c>
    </row>
    <row r="15" spans="1:13" ht="30.75" customHeight="1">
      <c r="A15" s="202">
        <v>3</v>
      </c>
      <c r="B15" s="198" t="s">
        <v>322</v>
      </c>
      <c r="C15" s="208" t="s">
        <v>323</v>
      </c>
      <c r="D15" s="196" t="s">
        <v>318</v>
      </c>
      <c r="E15" s="200" t="s">
        <v>131</v>
      </c>
      <c r="F15" s="200" t="s">
        <v>33</v>
      </c>
      <c r="G15" s="200" t="s">
        <v>296</v>
      </c>
      <c r="H15" s="196" t="s">
        <v>314</v>
      </c>
      <c r="I15" s="201" t="s">
        <v>320</v>
      </c>
    </row>
    <row r="16" spans="1:13" ht="30" customHeight="1">
      <c r="A16" s="191">
        <v>4</v>
      </c>
      <c r="B16" s="208" t="s">
        <v>312</v>
      </c>
      <c r="C16" s="208" t="s">
        <v>307</v>
      </c>
      <c r="D16" s="196" t="s">
        <v>318</v>
      </c>
      <c r="E16" s="200" t="s">
        <v>239</v>
      </c>
      <c r="F16" s="200" t="s">
        <v>16</v>
      </c>
      <c r="G16" s="200" t="s">
        <v>317</v>
      </c>
      <c r="H16" s="196" t="s">
        <v>314</v>
      </c>
      <c r="I16" s="201" t="s">
        <v>320</v>
      </c>
    </row>
    <row r="17" spans="1:9" ht="30" customHeight="1">
      <c r="A17" s="202">
        <v>5</v>
      </c>
      <c r="B17" s="204">
        <v>42371</v>
      </c>
      <c r="C17" s="198" t="s">
        <v>305</v>
      </c>
      <c r="D17" s="196" t="s">
        <v>318</v>
      </c>
      <c r="E17" s="200" t="s">
        <v>9</v>
      </c>
      <c r="F17" s="200" t="s">
        <v>10</v>
      </c>
      <c r="G17" s="200" t="s">
        <v>295</v>
      </c>
      <c r="H17" s="196" t="s">
        <v>313</v>
      </c>
      <c r="I17" s="201" t="s">
        <v>321</v>
      </c>
    </row>
    <row r="18" spans="1:9" ht="32.25" customHeight="1">
      <c r="A18" s="191">
        <v>6</v>
      </c>
      <c r="B18" s="204">
        <v>42431</v>
      </c>
      <c r="C18" s="198" t="s">
        <v>306</v>
      </c>
      <c r="D18" s="196" t="s">
        <v>318</v>
      </c>
      <c r="E18" s="200" t="s">
        <v>235</v>
      </c>
      <c r="F18" s="200" t="s">
        <v>17</v>
      </c>
      <c r="G18" s="200" t="s">
        <v>303</v>
      </c>
      <c r="H18" s="196" t="s">
        <v>313</v>
      </c>
      <c r="I18" s="201" t="s">
        <v>320</v>
      </c>
    </row>
  </sheetData>
  <mergeCells count="5">
    <mergeCell ref="F11:G11"/>
    <mergeCell ref="A2:I2"/>
    <mergeCell ref="A3:I3"/>
    <mergeCell ref="A1:I1"/>
    <mergeCell ref="F4:G4"/>
  </mergeCells>
  <printOptions horizontalCentered="1" verticalCentered="1"/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RoadMap</vt:lpstr>
      <vt:lpstr>Legend</vt:lpstr>
      <vt:lpstr>Frame Work</vt:lpstr>
      <vt:lpstr>Sheet2</vt:lpstr>
      <vt:lpstr>Sheet1 (2)</vt:lpstr>
      <vt:lpstr>RoadMap (2)</vt:lpstr>
      <vt:lpstr>BSCE- 3rd Semester </vt:lpstr>
      <vt:lpstr>RoadMap!_GoBack</vt:lpstr>
      <vt:lpstr>'RoadMap (2)'!_GoBack</vt:lpstr>
      <vt:lpstr>'Sheet1 (2)'!_GoBack</vt:lpstr>
      <vt:lpstr>'BSCE- 3rd Semester '!Print_Area</vt:lpstr>
      <vt:lpstr>RoadMap!Print_Area</vt:lpstr>
      <vt:lpstr>'RoadMap (2)'!Print_Area</vt:lpstr>
      <vt:lpstr>'Sheet1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2016-01-12T11:15:55Z</dcterms:modified>
</cp:coreProperties>
</file>